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User Maridell\Desktop\Online-COMFSM\Agenda-Sept-24-2020\"/>
    </mc:Choice>
  </mc:AlternateContent>
  <bookViews>
    <workbookView xWindow="0" yWindow="0" windowWidth="22365" windowHeight="11160"/>
  </bookViews>
  <sheets>
    <sheet name="Summary" sheetId="1" r:id="rId1"/>
    <sheet name="FY2020 Budget Balance" sheetId="2" state="hidden" r:id="rId2"/>
  </sheets>
  <externalReferences>
    <externalReference r:id="rId3"/>
    <externalReference r:id="rId4"/>
  </externalReferences>
  <definedNames>
    <definedName name="_xlnm.Print_Area" localSheetId="0">Summary!$A$1:$G$48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1" l="1"/>
  <c r="G47" i="1"/>
  <c r="G46" i="1"/>
  <c r="C38" i="1" l="1"/>
  <c r="C39" i="1"/>
  <c r="E27" i="1" l="1"/>
  <c r="E28" i="1" l="1"/>
  <c r="L28" i="1"/>
  <c r="F12" i="1"/>
  <c r="C40" i="1" l="1"/>
  <c r="D16" i="1" l="1"/>
  <c r="D17" i="1" l="1"/>
  <c r="G17" i="1" s="1"/>
  <c r="G28" i="1"/>
  <c r="E12" i="1"/>
  <c r="D12" i="1"/>
  <c r="G12" i="1" l="1"/>
  <c r="G18" i="1" s="1"/>
  <c r="G29" i="1" s="1"/>
  <c r="G33" i="1" s="1"/>
  <c r="D7" i="2"/>
  <c r="D6" i="2"/>
  <c r="D5" i="2"/>
  <c r="D4" i="2"/>
  <c r="D3" i="2"/>
  <c r="C8" i="2"/>
  <c r="B8" i="2"/>
  <c r="D8" i="2" l="1"/>
  <c r="E8" i="2" l="1"/>
</calcChain>
</file>

<file path=xl/sharedStrings.xml><?xml version="1.0" encoding="utf-8"?>
<sst xmlns="http://schemas.openxmlformats.org/spreadsheetml/2006/main" count="57" uniqueCount="53">
  <si>
    <t>Revenue</t>
  </si>
  <si>
    <t>Fall 2019 (October -December 2019)</t>
  </si>
  <si>
    <t>Spring 2020</t>
  </si>
  <si>
    <t xml:space="preserve">           Tuition</t>
  </si>
  <si>
    <t xml:space="preserve">           Reg. Fee</t>
  </si>
  <si>
    <t xml:space="preserve">           Health Fee</t>
  </si>
  <si>
    <t xml:space="preserve">           Facility Fee(full time)</t>
  </si>
  <si>
    <t xml:space="preserve">           Facility Fee(part time)</t>
  </si>
  <si>
    <t xml:space="preserve">           Student Activity Fee</t>
  </si>
  <si>
    <t>Govt. Support ($3.8M)</t>
  </si>
  <si>
    <t xml:space="preserve">           1st Qtr </t>
  </si>
  <si>
    <t xml:space="preserve">           2nd Qtr</t>
  </si>
  <si>
    <t>Total Revenue</t>
  </si>
  <si>
    <t>FY2020 Financial Position</t>
  </si>
  <si>
    <t>Operation Budget Breakdown:</t>
  </si>
  <si>
    <t>Budget</t>
  </si>
  <si>
    <t>Actual</t>
  </si>
  <si>
    <t>Balance</t>
  </si>
  <si>
    <t>Salaries and Benefits</t>
  </si>
  <si>
    <t>Travels</t>
  </si>
  <si>
    <t>Contracted Services</t>
  </si>
  <si>
    <t>Consumables</t>
  </si>
  <si>
    <t>Fixed assets</t>
  </si>
  <si>
    <t>Total</t>
  </si>
  <si>
    <t>For funding until Sep 30</t>
  </si>
  <si>
    <t>Total Funding Needed Until Sep. 30</t>
  </si>
  <si>
    <t>Less Expenses:</t>
  </si>
  <si>
    <t>Oct 2019- January 31, 2020</t>
  </si>
  <si>
    <t>February 2020</t>
  </si>
  <si>
    <t>March 2020</t>
  </si>
  <si>
    <t>April 2020</t>
  </si>
  <si>
    <t>May 2020</t>
  </si>
  <si>
    <t>Summer 2020</t>
  </si>
  <si>
    <t>June 2020</t>
  </si>
  <si>
    <t>July 2020</t>
  </si>
  <si>
    <t xml:space="preserve">          3rd Qtr</t>
  </si>
  <si>
    <t>BOG</t>
  </si>
  <si>
    <t>BOFSM</t>
  </si>
  <si>
    <t>Total Cash in Bank</t>
  </si>
  <si>
    <t>Fall 2020</t>
  </si>
  <si>
    <t>Aug 2020</t>
  </si>
  <si>
    <t>Sep 07, 2020</t>
  </si>
  <si>
    <t>Balance as of September 07, 2020</t>
  </si>
  <si>
    <t>Cash Position as of September 07, 2020</t>
  </si>
  <si>
    <t xml:space="preserve">          4th qtr</t>
  </si>
  <si>
    <t>(includes the $700,000 from the Friends of COM-FSM Foundation)</t>
  </si>
  <si>
    <t>Depreciation- Non -Cash transaction</t>
  </si>
  <si>
    <t>Allowance for Doubtful Accounts - Non- Cash transaction</t>
  </si>
  <si>
    <t>Encumbered</t>
  </si>
  <si>
    <t>2020(Sep07)</t>
  </si>
  <si>
    <t>Budget Summary:</t>
  </si>
  <si>
    <t>Actual and Encumbered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</si>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</sst>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40" fontId="0" fillId="0" borderId="0" xfId="0" applyNumberFormat="1"/>
    <xf numFmtId="43" fontId="0" fillId="0" borderId="0" xfId="1" applyFont="1"/>
    <xf numFmtId="43" fontId="3" fillId="0" borderId="0" xfId="1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164" fontId="0" fillId="0" borderId="0" xfId="1" applyNumberFormat="1" applyFont="1" applyBorder="1"/>
    <xf numFmtId="164" fontId="0" fillId="0" borderId="6" xfId="1" applyNumberFormat="1" applyFont="1" applyBorder="1"/>
    <xf numFmtId="164" fontId="0" fillId="0" borderId="7" xfId="1" applyNumberFormat="1" applyFont="1" applyBorder="1"/>
    <xf numFmtId="164" fontId="0" fillId="0" borderId="8" xfId="1" applyNumberFormat="1" applyFont="1" applyBorder="1"/>
    <xf numFmtId="0" fontId="0" fillId="0" borderId="6" xfId="0" applyFill="1" applyBorder="1" applyAlignment="1">
      <alignment horizontal="center"/>
    </xf>
    <xf numFmtId="164" fontId="0" fillId="0" borderId="0" xfId="0" applyNumberFormat="1"/>
    <xf numFmtId="164" fontId="0" fillId="0" borderId="0" xfId="1" applyNumberFormat="1" applyFont="1" applyFill="1" applyBorder="1"/>
    <xf numFmtId="0" fontId="0" fillId="0" borderId="0" xfId="0" applyFill="1" applyBorder="1"/>
    <xf numFmtId="43" fontId="4" fillId="0" borderId="1" xfId="1" applyFont="1" applyBorder="1"/>
    <xf numFmtId="43" fontId="0" fillId="0" borderId="0" xfId="0" applyNumberFormat="1"/>
    <xf numFmtId="15" fontId="0" fillId="0" borderId="0" xfId="0" quotePrefix="1" applyNumberFormat="1"/>
    <xf numFmtId="0" fontId="0" fillId="0" borderId="0" xfId="0" quotePrefix="1"/>
    <xf numFmtId="17" fontId="0" fillId="0" borderId="0" xfId="0" quotePrefix="1" applyNumberFormat="1"/>
    <xf numFmtId="43" fontId="0" fillId="0" borderId="0" xfId="1" applyFont="1" applyFill="1"/>
    <xf numFmtId="43" fontId="0" fillId="0" borderId="0" xfId="1" applyFont="1" applyBorder="1"/>
    <xf numFmtId="43" fontId="3" fillId="0" borderId="0" xfId="1" applyFont="1" applyBorder="1"/>
    <xf numFmtId="43" fontId="1" fillId="0" borderId="0" xfId="1" applyFont="1" applyBorder="1"/>
    <xf numFmtId="43" fontId="0" fillId="2" borderId="0" xfId="1" applyFont="1" applyFill="1"/>
    <xf numFmtId="43" fontId="4" fillId="0" borderId="9" xfId="1" applyFont="1" applyBorder="1"/>
    <xf numFmtId="43" fontId="2" fillId="0" borderId="10" xfId="1" applyFont="1" applyBorder="1"/>
    <xf numFmtId="43" fontId="5" fillId="0" borderId="0" xfId="0" applyNumberFormat="1" applyFont="1"/>
    <xf numFmtId="0" fontId="0" fillId="0" borderId="11" xfId="0" applyBorder="1"/>
    <xf numFmtId="0" fontId="0" fillId="0" borderId="9" xfId="0" applyBorder="1"/>
    <xf numFmtId="43" fontId="0" fillId="0" borderId="9" xfId="1" applyFont="1" applyBorder="1"/>
    <xf numFmtId="43" fontId="0" fillId="0" borderId="12" xfId="1" applyFont="1" applyBorder="1"/>
    <xf numFmtId="0" fontId="0" fillId="0" borderId="13" xfId="0" applyBorder="1"/>
    <xf numFmtId="0" fontId="0" fillId="0" borderId="0" xfId="0" applyBorder="1"/>
    <xf numFmtId="43" fontId="0" fillId="0" borderId="14" xfId="1" applyFont="1" applyBorder="1"/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43" fontId="0" fillId="0" borderId="0" xfId="1" applyFont="1" applyBorder="1" applyAlignment="1">
      <alignment horizontal="center"/>
    </xf>
    <xf numFmtId="9" fontId="0" fillId="0" borderId="14" xfId="2" applyFont="1" applyBorder="1" applyAlignment="1">
      <alignment horizontal="center"/>
    </xf>
    <xf numFmtId="0" fontId="0" fillId="0" borderId="15" xfId="0" applyBorder="1"/>
    <xf numFmtId="0" fontId="0" fillId="0" borderId="1" xfId="0" applyBorder="1"/>
    <xf numFmtId="43" fontId="0" fillId="0" borderId="1" xfId="1" applyFont="1" applyBorder="1"/>
    <xf numFmtId="43" fontId="0" fillId="0" borderId="16" xfId="1" applyFont="1" applyBorder="1"/>
    <xf numFmtId="0" fontId="0" fillId="0" borderId="14" xfId="0" applyBorder="1"/>
    <xf numFmtId="43" fontId="0" fillId="0" borderId="0" xfId="0" applyNumberFormat="1" applyBorder="1"/>
    <xf numFmtId="43" fontId="3" fillId="0" borderId="0" xfId="0" applyNumberFormat="1" applyFont="1" applyBorder="1"/>
    <xf numFmtId="0" fontId="0" fillId="0" borderId="16" xfId="0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tchie\AppData\Local\Temp\FY%202020%20Financial%20Status%20as%20of%20%2031Aug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tchie\AppData\Local\Temp\FY%202020%20Financial%20Status%20as%20of%20%2007Sep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students"/>
      <sheetName val="analysis"/>
      <sheetName val="Budget"/>
      <sheetName val="all Campuses (2)"/>
      <sheetName val="Expenses Comparison"/>
      <sheetName val="Sheet3"/>
      <sheetName val="exp"/>
      <sheetName val="all Campuses"/>
      <sheetName val="Sheet2"/>
      <sheetName val="Bookstore"/>
      <sheetName val="Dining hall"/>
      <sheetName val="Sheet1"/>
      <sheetName val="Auxialiary Services"/>
    </sheetNames>
    <sheetDataSet>
      <sheetData sheetId="0" refreshError="1"/>
      <sheetData sheetId="1" refreshError="1"/>
      <sheetData sheetId="2" refreshError="1"/>
      <sheetData sheetId="3">
        <row r="45">
          <cell r="F45">
            <v>9917417.7399999984</v>
          </cell>
          <cell r="G45">
            <v>1186540.2200000002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students"/>
      <sheetName val="analysis"/>
      <sheetName val="Budget"/>
      <sheetName val="all Campuses (2)"/>
      <sheetName val="Expenses Comparison"/>
      <sheetName val="Sheet3"/>
      <sheetName val="exp"/>
      <sheetName val="all Campuses"/>
      <sheetName val="Sheet2"/>
      <sheetName val="Bookstore"/>
      <sheetName val="Dining hall"/>
      <sheetName val="Sheet1"/>
      <sheetName val="Auxialiary Services"/>
    </sheetNames>
    <sheetDataSet>
      <sheetData sheetId="0" refreshError="1"/>
      <sheetData sheetId="1" refreshError="1"/>
      <sheetData sheetId="2" refreshError="1"/>
      <sheetData sheetId="3">
        <row r="45">
          <cell r="F45">
            <v>9939739.0299999993</v>
          </cell>
          <cell r="G45">
            <v>1180294.5400000003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workbookViewId="0">
      <selection activeCell="J43" sqref="J43"/>
    </sheetView>
  </sheetViews>
  <sheetFormatPr defaultRowHeight="15" x14ac:dyDescent="0.25"/>
  <cols>
    <col min="1" max="1" width="13.28515625" customWidth="1"/>
    <col min="2" max="3" width="14.28515625" bestFit="1" customWidth="1"/>
    <col min="4" max="4" width="13.42578125" style="2" bestFit="1" customWidth="1"/>
    <col min="5" max="5" width="23.7109375" style="2" bestFit="1" customWidth="1"/>
    <col min="6" max="6" width="13.5703125" style="2" customWidth="1"/>
    <col min="7" max="7" width="15" style="2" bestFit="1" customWidth="1"/>
    <col min="8" max="8" width="13.28515625" bestFit="1" customWidth="1"/>
    <col min="12" max="12" width="14.28515625" bestFit="1" customWidth="1"/>
  </cols>
  <sheetData>
    <row r="1" spans="1:8" x14ac:dyDescent="0.25">
      <c r="A1" t="s">
        <v>13</v>
      </c>
    </row>
    <row r="3" spans="1:8" x14ac:dyDescent="0.25">
      <c r="A3" t="s">
        <v>0</v>
      </c>
    </row>
    <row r="4" spans="1:8" x14ac:dyDescent="0.25">
      <c r="A4" t="s">
        <v>1</v>
      </c>
      <c r="G4" s="2">
        <v>2371718.75</v>
      </c>
      <c r="H4" s="1"/>
    </row>
    <row r="5" spans="1:8" x14ac:dyDescent="0.25">
      <c r="D5" t="s">
        <v>2</v>
      </c>
      <c r="E5" s="2" t="s">
        <v>32</v>
      </c>
      <c r="F5" s="2" t="s">
        <v>39</v>
      </c>
    </row>
    <row r="6" spans="1:8" x14ac:dyDescent="0.25">
      <c r="A6" t="s">
        <v>3</v>
      </c>
      <c r="D6" s="2">
        <v>2539437</v>
      </c>
      <c r="E6" s="2">
        <v>673488</v>
      </c>
      <c r="F6" s="22">
        <v>2863273.5</v>
      </c>
    </row>
    <row r="7" spans="1:8" x14ac:dyDescent="0.25">
      <c r="A7" t="s">
        <v>4</v>
      </c>
      <c r="D7" s="2">
        <v>23770</v>
      </c>
      <c r="E7" s="2">
        <v>12855</v>
      </c>
      <c r="F7" s="22">
        <v>28170</v>
      </c>
    </row>
    <row r="8" spans="1:8" x14ac:dyDescent="0.25">
      <c r="A8" t="s">
        <v>5</v>
      </c>
      <c r="D8" s="2">
        <v>23235</v>
      </c>
      <c r="E8" s="2">
        <v>12618</v>
      </c>
      <c r="F8" s="22">
        <v>27801</v>
      </c>
    </row>
    <row r="9" spans="1:8" x14ac:dyDescent="0.25">
      <c r="A9" t="s">
        <v>6</v>
      </c>
      <c r="D9" s="2">
        <v>232040</v>
      </c>
      <c r="E9" s="2">
        <v>37450</v>
      </c>
      <c r="F9" s="22">
        <v>247400</v>
      </c>
    </row>
    <row r="10" spans="1:8" x14ac:dyDescent="0.25">
      <c r="A10" t="s">
        <v>7</v>
      </c>
      <c r="D10" s="2">
        <v>27174</v>
      </c>
      <c r="E10" s="2">
        <v>2305</v>
      </c>
      <c r="F10" s="22">
        <v>42952</v>
      </c>
    </row>
    <row r="11" spans="1:8" x14ac:dyDescent="0.25">
      <c r="A11" t="s">
        <v>8</v>
      </c>
      <c r="D11" s="2">
        <v>30980</v>
      </c>
      <c r="E11" s="2">
        <v>0</v>
      </c>
      <c r="F11" s="22">
        <v>0</v>
      </c>
    </row>
    <row r="12" spans="1:8" x14ac:dyDescent="0.25">
      <c r="D12" s="2">
        <f>SUM(D6:D11)</f>
        <v>2876636</v>
      </c>
      <c r="E12" s="2">
        <f>SUM(E6:E11)</f>
        <v>738716</v>
      </c>
      <c r="F12" s="2">
        <f>SUM(F6:F11)</f>
        <v>3209596.5</v>
      </c>
      <c r="G12" s="2">
        <f>+D12+E12+F12</f>
        <v>6824948.5</v>
      </c>
    </row>
    <row r="13" spans="1:8" x14ac:dyDescent="0.25">
      <c r="A13" t="s">
        <v>9</v>
      </c>
    </row>
    <row r="14" spans="1:8" x14ac:dyDescent="0.25">
      <c r="A14" t="s">
        <v>10</v>
      </c>
      <c r="D14" s="2">
        <v>840067.99</v>
      </c>
    </row>
    <row r="15" spans="1:8" x14ac:dyDescent="0.25">
      <c r="A15" t="s">
        <v>11</v>
      </c>
      <c r="D15" s="2">
        <v>1173650.1299999999</v>
      </c>
      <c r="G15" s="23"/>
    </row>
    <row r="16" spans="1:8" x14ac:dyDescent="0.25">
      <c r="A16" t="s">
        <v>35</v>
      </c>
      <c r="D16" s="2">
        <f>705532.2+196039.49</f>
        <v>901571.69</v>
      </c>
      <c r="G16" s="25"/>
    </row>
    <row r="17" spans="1:12" ht="17.25" x14ac:dyDescent="0.4">
      <c r="A17" t="s">
        <v>44</v>
      </c>
      <c r="D17" s="2">
        <f>3800000-D14-D15-D16</f>
        <v>884710.19</v>
      </c>
      <c r="G17" s="24">
        <f>SUM(D14:D17)</f>
        <v>3799999.9999999995</v>
      </c>
    </row>
    <row r="18" spans="1:12" x14ac:dyDescent="0.25">
      <c r="A18" t="s">
        <v>12</v>
      </c>
      <c r="G18" s="2">
        <f>+G4+G12+G17</f>
        <v>12996667.25</v>
      </c>
    </row>
    <row r="19" spans="1:12" x14ac:dyDescent="0.25">
      <c r="A19" t="s">
        <v>26</v>
      </c>
    </row>
    <row r="20" spans="1:12" x14ac:dyDescent="0.25">
      <c r="A20" t="s">
        <v>27</v>
      </c>
      <c r="E20" s="22">
        <v>5382752.4699999997</v>
      </c>
      <c r="F20" s="22"/>
    </row>
    <row r="21" spans="1:12" x14ac:dyDescent="0.25">
      <c r="A21" s="19" t="s">
        <v>28</v>
      </c>
      <c r="E21" s="22">
        <v>977066.39000000153</v>
      </c>
      <c r="F21" s="22"/>
      <c r="H21" s="18"/>
    </row>
    <row r="22" spans="1:12" x14ac:dyDescent="0.25">
      <c r="A22" s="20" t="s">
        <v>29</v>
      </c>
      <c r="E22" s="22">
        <v>1565779.3099999996</v>
      </c>
      <c r="F22" s="22"/>
      <c r="H22" s="18"/>
    </row>
    <row r="23" spans="1:12" ht="17.25" x14ac:dyDescent="0.4">
      <c r="A23" s="20" t="s">
        <v>30</v>
      </c>
      <c r="E23" s="22">
        <v>617541.62999999803</v>
      </c>
      <c r="F23" s="22"/>
      <c r="G23" s="3"/>
      <c r="H23" s="18"/>
    </row>
    <row r="24" spans="1:12" ht="17.25" x14ac:dyDescent="0.4">
      <c r="A24" s="21" t="s">
        <v>31</v>
      </c>
      <c r="E24" s="22">
        <v>626323.90000000317</v>
      </c>
      <c r="F24" s="22"/>
      <c r="G24" s="3"/>
      <c r="H24" s="18"/>
    </row>
    <row r="25" spans="1:12" ht="17.25" x14ac:dyDescent="0.4">
      <c r="A25" s="21" t="s">
        <v>33</v>
      </c>
      <c r="E25" s="22">
        <v>633290.57999999914</v>
      </c>
      <c r="F25" s="22"/>
      <c r="G25" s="3"/>
      <c r="H25" s="18"/>
    </row>
    <row r="26" spans="1:12" ht="17.25" x14ac:dyDescent="0.4">
      <c r="A26" s="21" t="s">
        <v>34</v>
      </c>
      <c r="E26" s="22">
        <v>829492.4599999981</v>
      </c>
      <c r="F26" s="22"/>
      <c r="G26" s="3"/>
      <c r="H26" s="18"/>
    </row>
    <row r="27" spans="1:12" ht="17.25" x14ac:dyDescent="0.4">
      <c r="A27" s="21" t="s">
        <v>40</v>
      </c>
      <c r="E27" s="22">
        <f>+[1]Budget!$F$45+[1]Budget!$G$45-E26-E25-E24-E23-E22-E21-E20</f>
        <v>471711.21999999974</v>
      </c>
      <c r="F27" s="22"/>
      <c r="G27" s="3"/>
      <c r="H27" s="18"/>
    </row>
    <row r="28" spans="1:12" ht="17.25" x14ac:dyDescent="0.4">
      <c r="A28" s="21" t="s">
        <v>41</v>
      </c>
      <c r="E28" s="22">
        <f>+[2]Budget!$F$45+[2]Budget!$G$45-E27-E26-E25-E24-E23-E22-E21-E20</f>
        <v>16075.610000004992</v>
      </c>
      <c r="F28" s="22"/>
      <c r="G28" s="3">
        <f>SUM(E20:E28)</f>
        <v>11120033.570000002</v>
      </c>
      <c r="H28" s="18"/>
      <c r="L28" s="29">
        <f>SUM(E21:E27)/7</f>
        <v>817315.07</v>
      </c>
    </row>
    <row r="29" spans="1:12" x14ac:dyDescent="0.25">
      <c r="A29" t="s">
        <v>42</v>
      </c>
      <c r="G29" s="17">
        <f>+G18-G28</f>
        <v>1876633.6799999978</v>
      </c>
    </row>
    <row r="30" spans="1:12" x14ac:dyDescent="0.25">
      <c r="A30" s="16" t="s">
        <v>25</v>
      </c>
      <c r="G30" s="27">
        <v>-900000</v>
      </c>
    </row>
    <row r="31" spans="1:12" x14ac:dyDescent="0.25">
      <c r="A31" t="s">
        <v>46</v>
      </c>
      <c r="G31" s="26">
        <v>-1100000</v>
      </c>
    </row>
    <row r="32" spans="1:12" x14ac:dyDescent="0.25">
      <c r="A32" t="s">
        <v>47</v>
      </c>
      <c r="G32" s="26">
        <v>-700000</v>
      </c>
    </row>
    <row r="33" spans="1:7" ht="15.75" thickBot="1" x14ac:dyDescent="0.3">
      <c r="A33" t="s">
        <v>17</v>
      </c>
      <c r="G33" s="28">
        <f>+G29+G30+G31+G32</f>
        <v>-823366.32000000216</v>
      </c>
    </row>
    <row r="34" spans="1:7" ht="15.75" thickTop="1" x14ac:dyDescent="0.25"/>
    <row r="35" spans="1:7" x14ac:dyDescent="0.25">
      <c r="A35" s="30"/>
      <c r="B35" s="31"/>
      <c r="C35" s="31"/>
      <c r="D35" s="32"/>
      <c r="E35" s="32"/>
      <c r="F35" s="32"/>
      <c r="G35" s="33"/>
    </row>
    <row r="36" spans="1:7" x14ac:dyDescent="0.25">
      <c r="A36" s="34" t="s">
        <v>43</v>
      </c>
      <c r="B36" s="35"/>
      <c r="C36" s="35"/>
      <c r="D36" s="35"/>
      <c r="E36" s="35"/>
      <c r="F36" s="35"/>
      <c r="G36" s="45"/>
    </row>
    <row r="37" spans="1:7" x14ac:dyDescent="0.25">
      <c r="A37" s="34"/>
      <c r="B37" s="35"/>
      <c r="C37" s="35"/>
      <c r="D37" s="35"/>
      <c r="E37" s="35"/>
      <c r="F37" s="35"/>
      <c r="G37" s="45"/>
    </row>
    <row r="38" spans="1:7" x14ac:dyDescent="0.25">
      <c r="A38" s="34" t="s">
        <v>36</v>
      </c>
      <c r="B38" s="35"/>
      <c r="C38" s="23">
        <f>929747.37+410845.28+11320.29</f>
        <v>1351912.94</v>
      </c>
      <c r="D38" s="35"/>
      <c r="E38" s="35"/>
      <c r="F38" s="35"/>
      <c r="G38" s="45"/>
    </row>
    <row r="39" spans="1:7" ht="17.25" x14ac:dyDescent="0.4">
      <c r="A39" s="34" t="s">
        <v>37</v>
      </c>
      <c r="B39" s="35"/>
      <c r="C39" s="24">
        <f>144008.75+128481.3+399943.83+136436.2+227331.97+158025.52+196512.05+1151865.86+410511.04</f>
        <v>2953116.5200000005</v>
      </c>
      <c r="D39" s="35"/>
      <c r="E39" s="35"/>
      <c r="F39" s="46"/>
      <c r="G39" s="45"/>
    </row>
    <row r="40" spans="1:7" ht="17.25" x14ac:dyDescent="0.4">
      <c r="A40" s="34" t="s">
        <v>38</v>
      </c>
      <c r="B40" s="35"/>
      <c r="C40" s="47">
        <f>+C38+C39</f>
        <v>4305029.4600000009</v>
      </c>
      <c r="D40" s="35" t="s">
        <v>45</v>
      </c>
      <c r="E40" s="35"/>
      <c r="F40" s="35"/>
      <c r="G40" s="45"/>
    </row>
    <row r="41" spans="1:7" x14ac:dyDescent="0.25">
      <c r="A41" s="41"/>
      <c r="B41" s="42"/>
      <c r="C41" s="42"/>
      <c r="D41" s="42"/>
      <c r="E41" s="42"/>
      <c r="F41" s="42"/>
      <c r="G41" s="48"/>
    </row>
    <row r="42" spans="1:7" x14ac:dyDescent="0.25">
      <c r="D42"/>
      <c r="E42"/>
      <c r="F42"/>
      <c r="G42"/>
    </row>
    <row r="43" spans="1:7" x14ac:dyDescent="0.25">
      <c r="A43" s="30" t="s">
        <v>50</v>
      </c>
      <c r="B43" s="31"/>
      <c r="C43" s="31"/>
      <c r="D43" s="32"/>
      <c r="E43" s="32"/>
      <c r="F43" s="32"/>
      <c r="G43" s="33"/>
    </row>
    <row r="44" spans="1:7" x14ac:dyDescent="0.25">
      <c r="A44" s="34"/>
      <c r="B44" s="35"/>
      <c r="C44" s="35"/>
      <c r="D44" s="23"/>
      <c r="E44" s="23"/>
      <c r="F44" s="23"/>
      <c r="G44" s="36"/>
    </row>
    <row r="45" spans="1:7" x14ac:dyDescent="0.25">
      <c r="A45" s="37" t="s">
        <v>52</v>
      </c>
      <c r="B45" s="38" t="s">
        <v>15</v>
      </c>
      <c r="C45" s="38" t="s">
        <v>16</v>
      </c>
      <c r="D45" s="39" t="s">
        <v>48</v>
      </c>
      <c r="E45" s="39" t="s">
        <v>51</v>
      </c>
      <c r="F45" s="39" t="s">
        <v>17</v>
      </c>
      <c r="G45" s="36"/>
    </row>
    <row r="46" spans="1:7" x14ac:dyDescent="0.25">
      <c r="A46" s="37">
        <v>2018</v>
      </c>
      <c r="B46" s="23">
        <v>12911184</v>
      </c>
      <c r="C46" s="23">
        <v>11624630.660000002</v>
      </c>
      <c r="D46" s="23">
        <v>428386.81999999989</v>
      </c>
      <c r="E46" s="23">
        <v>12053017.480000002</v>
      </c>
      <c r="F46" s="23">
        <v>858166.51999999769</v>
      </c>
      <c r="G46" s="40">
        <f>+F46/B46</f>
        <v>6.6466911167867931E-2</v>
      </c>
    </row>
    <row r="47" spans="1:7" x14ac:dyDescent="0.25">
      <c r="A47" s="37">
        <v>2019</v>
      </c>
      <c r="B47" s="23">
        <v>13538502.939999999</v>
      </c>
      <c r="C47" s="23">
        <v>11341978.491</v>
      </c>
      <c r="D47" s="23">
        <v>566199.8899999999</v>
      </c>
      <c r="E47" s="23">
        <v>11908178.381000001</v>
      </c>
      <c r="F47" s="23">
        <v>1630324.5589999985</v>
      </c>
      <c r="G47" s="40">
        <f t="shared" ref="G47:G48" si="0">+F47/B47</f>
        <v>0.12042133212403754</v>
      </c>
    </row>
    <row r="48" spans="1:7" x14ac:dyDescent="0.25">
      <c r="A48" s="34" t="s">
        <v>49</v>
      </c>
      <c r="B48" s="23">
        <v>13538503.18</v>
      </c>
      <c r="C48" s="23">
        <v>9939739.0299999993</v>
      </c>
      <c r="D48" s="23">
        <v>1180294.5400000003</v>
      </c>
      <c r="E48" s="23">
        <v>11120033.57</v>
      </c>
      <c r="F48" s="23">
        <v>2418469.6099999994</v>
      </c>
      <c r="G48" s="40">
        <f t="shared" si="0"/>
        <v>0.17863641038048636</v>
      </c>
    </row>
    <row r="49" spans="1:7" x14ac:dyDescent="0.25">
      <c r="A49" s="34"/>
      <c r="B49" s="35"/>
      <c r="C49" s="35"/>
      <c r="D49" s="23"/>
      <c r="E49" s="23"/>
      <c r="F49" s="23"/>
      <c r="G49" s="36"/>
    </row>
    <row r="50" spans="1:7" x14ac:dyDescent="0.25">
      <c r="A50" s="41"/>
      <c r="B50" s="42"/>
      <c r="C50" s="42"/>
      <c r="D50" s="43"/>
      <c r="E50" s="43"/>
      <c r="F50" s="43"/>
      <c r="G50" s="44"/>
    </row>
  </sheetData>
  <pageMargins left="0.7" right="0.7" top="0.75" bottom="0.75" header="0.3" footer="0.3"/>
  <pageSetup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2" sqref="E2"/>
    </sheetView>
  </sheetViews>
  <sheetFormatPr defaultRowHeight="15" x14ac:dyDescent="0.25"/>
  <cols>
    <col min="1" max="1" width="28.28515625" bestFit="1" customWidth="1"/>
    <col min="2" max="3" width="11.5703125" bestFit="1" customWidth="1"/>
    <col min="4" max="4" width="11.28515625" bestFit="1" customWidth="1"/>
    <col min="5" max="5" width="22.28515625" bestFit="1" customWidth="1"/>
  </cols>
  <sheetData>
    <row r="1" spans="1:5" ht="15.75" thickBot="1" x14ac:dyDescent="0.3">
      <c r="A1" t="s">
        <v>14</v>
      </c>
    </row>
    <row r="2" spans="1:5" ht="15.75" thickBot="1" x14ac:dyDescent="0.3">
      <c r="A2" s="4"/>
      <c r="B2" s="5" t="s">
        <v>15</v>
      </c>
      <c r="C2" s="6" t="s">
        <v>16</v>
      </c>
      <c r="D2" s="7" t="s">
        <v>17</v>
      </c>
      <c r="E2" s="13" t="s">
        <v>24</v>
      </c>
    </row>
    <row r="3" spans="1:5" x14ac:dyDescent="0.25">
      <c r="A3" s="8" t="s">
        <v>18</v>
      </c>
      <c r="B3" s="9">
        <v>9473929.2365852762</v>
      </c>
      <c r="C3" s="9"/>
      <c r="D3" s="10">
        <f>+B3-C3</f>
        <v>9473929.2365852762</v>
      </c>
      <c r="E3" s="14"/>
    </row>
    <row r="4" spans="1:5" x14ac:dyDescent="0.25">
      <c r="A4" s="8" t="s">
        <v>19</v>
      </c>
      <c r="B4" s="9">
        <v>363061</v>
      </c>
      <c r="C4" s="9"/>
      <c r="D4" s="10">
        <f t="shared" ref="D4:D7" si="0">+B4-C4</f>
        <v>363061</v>
      </c>
      <c r="E4" s="15"/>
    </row>
    <row r="5" spans="1:5" x14ac:dyDescent="0.25">
      <c r="A5" s="8" t="s">
        <v>20</v>
      </c>
      <c r="B5" s="9">
        <v>379192</v>
      </c>
      <c r="C5" s="9"/>
      <c r="D5" s="10">
        <f t="shared" si="0"/>
        <v>379192</v>
      </c>
      <c r="E5" s="2"/>
    </row>
    <row r="6" spans="1:5" x14ac:dyDescent="0.25">
      <c r="A6" s="8" t="s">
        <v>21</v>
      </c>
      <c r="B6" s="9">
        <v>3147221</v>
      </c>
      <c r="C6" s="9"/>
      <c r="D6" s="10">
        <f t="shared" si="0"/>
        <v>3147221</v>
      </c>
      <c r="E6" s="2"/>
    </row>
    <row r="7" spans="1:5" ht="15.75" thickBot="1" x14ac:dyDescent="0.3">
      <c r="A7" s="8" t="s">
        <v>22</v>
      </c>
      <c r="B7" s="9">
        <v>175100</v>
      </c>
      <c r="C7" s="9"/>
      <c r="D7" s="10">
        <f t="shared" si="0"/>
        <v>175100</v>
      </c>
      <c r="E7" s="15"/>
    </row>
    <row r="8" spans="1:5" ht="15.75" thickBot="1" x14ac:dyDescent="0.3">
      <c r="A8" s="4" t="s">
        <v>23</v>
      </c>
      <c r="B8" s="11">
        <f>SUM(B3:B7)</f>
        <v>13538503.236585276</v>
      </c>
      <c r="C8" s="11">
        <f>SUM(C3:C7)</f>
        <v>0</v>
      </c>
      <c r="D8" s="12">
        <f>SUM(D3:D7)</f>
        <v>13538503.236585276</v>
      </c>
      <c r="E8" s="14">
        <f>SUM(E3:E7)</f>
        <v>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FY2020 Budget Balance</vt:lpstr>
      <vt:lpstr>Summary!Print_Area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Roselle</dc:creator>
  <cp:lastModifiedBy>Maridell Edwin</cp:lastModifiedBy>
  <cp:lastPrinted>2020-09-20T23:14:15Z</cp:lastPrinted>
  <dcterms:created xsi:type="dcterms:W3CDTF">2020-04-08T23:00:44Z</dcterms:created>
  <dcterms:modified xsi:type="dcterms:W3CDTF">2020-09-21T03:41:42Z</dcterms:modified>
</cp:coreProperties>
</file>