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0730" windowHeight="10365" activeTab="4"/>
  </bookViews>
  <sheets>
    <sheet name="rev_exp" sheetId="26" r:id="rId1"/>
    <sheet name="salaries" sheetId="23" r:id="rId2"/>
    <sheet name="benefits" sheetId="24" r:id="rId3"/>
    <sheet name="just" sheetId="9" r:id="rId4"/>
    <sheet name="bud category" sheetId="11" r:id="rId5"/>
    <sheet name="perf_tracdat" sheetId="25" r:id="rId6"/>
    <sheet name="perf_allo" sheetId="27" r:id="rId7"/>
  </sheets>
  <calcPr calcId="152511" concurrentCalc="0"/>
</workbook>
</file>

<file path=xl/calcChain.xml><?xml version="1.0" encoding="utf-8"?>
<calcChain xmlns="http://schemas.openxmlformats.org/spreadsheetml/2006/main">
  <c r="C27" i="26"/>
  <c r="C10"/>
  <c r="C29"/>
  <c r="G51"/>
  <c r="G52"/>
  <c r="E10"/>
  <c r="E27"/>
  <c r="E29"/>
  <c r="I9" i="27"/>
  <c r="I10"/>
  <c r="I11"/>
  <c r="I12"/>
  <c r="I13"/>
  <c r="I15"/>
  <c r="I16"/>
  <c r="I17"/>
  <c r="I18"/>
  <c r="I19"/>
  <c r="I20"/>
  <c r="I23"/>
  <c r="I24"/>
  <c r="I25"/>
  <c r="I26"/>
  <c r="I29"/>
  <c r="I30"/>
  <c r="I31"/>
  <c r="I33"/>
  <c r="I34"/>
  <c r="I35"/>
  <c r="G9"/>
  <c r="G10"/>
  <c r="G11"/>
  <c r="G12"/>
  <c r="G13"/>
  <c r="G15"/>
  <c r="G16"/>
  <c r="G17"/>
  <c r="G18"/>
  <c r="G19"/>
  <c r="G20"/>
  <c r="G23"/>
  <c r="G24"/>
  <c r="G25"/>
  <c r="G26"/>
  <c r="G29"/>
  <c r="G30"/>
  <c r="G31"/>
  <c r="G33"/>
  <c r="G34"/>
  <c r="G35"/>
  <c r="E9"/>
  <c r="E10"/>
  <c r="E11"/>
  <c r="E12"/>
  <c r="E13"/>
  <c r="E15"/>
  <c r="E16"/>
  <c r="E17"/>
  <c r="E18"/>
  <c r="E19"/>
  <c r="E20"/>
  <c r="E23"/>
  <c r="E24"/>
  <c r="E25"/>
  <c r="E26"/>
  <c r="E29"/>
  <c r="E30"/>
  <c r="E31"/>
  <c r="E33"/>
  <c r="E34"/>
  <c r="E35"/>
  <c r="H34"/>
  <c r="F34"/>
  <c r="D34"/>
  <c r="C34"/>
  <c r="H31"/>
  <c r="F31"/>
  <c r="D31"/>
  <c r="C31"/>
  <c r="H26"/>
  <c r="F26"/>
  <c r="D26"/>
  <c r="C26"/>
  <c r="H20"/>
  <c r="F20"/>
  <c r="D20"/>
  <c r="C13"/>
  <c r="C20"/>
  <c r="H13"/>
  <c r="F13"/>
  <c r="D13"/>
  <c r="C35"/>
  <c r="D21" i="9"/>
  <c r="D45"/>
  <c r="E7" i="24"/>
  <c r="F7"/>
  <c r="G7"/>
  <c r="H7"/>
  <c r="I7"/>
  <c r="K7"/>
  <c r="E8"/>
  <c r="G8"/>
  <c r="H8"/>
  <c r="I8"/>
  <c r="K8"/>
  <c r="E9"/>
  <c r="G9"/>
  <c r="H9"/>
  <c r="I9"/>
  <c r="K9"/>
  <c r="E10"/>
  <c r="G10"/>
  <c r="H10"/>
  <c r="I10"/>
  <c r="K10"/>
  <c r="K11"/>
  <c r="J11"/>
  <c r="I11"/>
  <c r="H11"/>
  <c r="G11"/>
  <c r="F11"/>
  <c r="E11"/>
  <c r="N11" i="23"/>
  <c r="O11"/>
  <c r="P11"/>
  <c r="Q11"/>
  <c r="N10"/>
  <c r="O10"/>
  <c r="P10"/>
  <c r="Q10"/>
  <c r="N9"/>
  <c r="O9"/>
  <c r="P9"/>
  <c r="Q9"/>
  <c r="O8"/>
  <c r="K12"/>
  <c r="F12"/>
  <c r="O12"/>
  <c r="N8"/>
  <c r="P8"/>
  <c r="P12"/>
  <c r="Q8"/>
  <c r="Q12"/>
  <c r="N12"/>
  <c r="F8" i="11"/>
  <c r="E29"/>
  <c r="D29"/>
  <c r="C29"/>
  <c r="C22"/>
  <c r="E19"/>
  <c r="D19"/>
  <c r="C19"/>
  <c r="F18"/>
  <c r="F17"/>
  <c r="E22"/>
  <c r="D22"/>
  <c r="F21"/>
  <c r="E14"/>
  <c r="D14"/>
  <c r="C14"/>
  <c r="F13"/>
  <c r="F12"/>
  <c r="F11"/>
  <c r="F10"/>
  <c r="F9"/>
  <c r="F22"/>
  <c r="F28"/>
  <c r="F16"/>
  <c r="F19"/>
  <c r="F25"/>
  <c r="F24"/>
  <c r="F7"/>
  <c r="F14"/>
  <c r="E26"/>
  <c r="E30"/>
  <c r="D26"/>
  <c r="D30"/>
  <c r="F29"/>
  <c r="C11" i="24"/>
  <c r="F26" i="11"/>
  <c r="F30"/>
  <c r="C26"/>
  <c r="C30"/>
</calcChain>
</file>

<file path=xl/sharedStrings.xml><?xml version="1.0" encoding="utf-8"?>
<sst xmlns="http://schemas.openxmlformats.org/spreadsheetml/2006/main" count="244" uniqueCount="158">
  <si>
    <t>Amount</t>
  </si>
  <si>
    <t>Salaries</t>
  </si>
  <si>
    <t>Housing rental</t>
  </si>
  <si>
    <t>Supplies</t>
  </si>
  <si>
    <t>Membership dues</t>
  </si>
  <si>
    <t xml:space="preserve"> </t>
  </si>
  <si>
    <t>Total</t>
  </si>
  <si>
    <t>Housing</t>
  </si>
  <si>
    <t>Travel</t>
  </si>
  <si>
    <t>Retirement</t>
  </si>
  <si>
    <t>SS</t>
  </si>
  <si>
    <t>Fringe Benefits</t>
  </si>
  <si>
    <t>Site visits</t>
  </si>
  <si>
    <t>Salary</t>
  </si>
  <si>
    <t>Position</t>
  </si>
  <si>
    <t>Employee</t>
  </si>
  <si>
    <t>Pay Level</t>
  </si>
  <si>
    <t>Health</t>
  </si>
  <si>
    <t>Life</t>
  </si>
  <si>
    <t>Ret.</t>
  </si>
  <si>
    <t>Computer</t>
  </si>
  <si>
    <t>Personnel</t>
  </si>
  <si>
    <t>Contract</t>
  </si>
  <si>
    <t>College of Micronesia - FSM</t>
  </si>
  <si>
    <t>Off - island</t>
  </si>
  <si>
    <t>Site visit</t>
  </si>
  <si>
    <t>Payperiod</t>
  </si>
  <si>
    <t>C</t>
  </si>
  <si>
    <t>N</t>
  </si>
  <si>
    <t>Current</t>
  </si>
  <si>
    <t>New</t>
  </si>
  <si>
    <t>Sub-total</t>
  </si>
  <si>
    <t>Level as of Sep 30, 2015</t>
  </si>
  <si>
    <t>FY 2016 Budget:  Salaries</t>
  </si>
  <si>
    <t>SS Tax (refer to worksheet)</t>
  </si>
  <si>
    <t>Health Insurance (refer to worksheet)</t>
  </si>
  <si>
    <t>Life Insurance (refer to worksheet)</t>
  </si>
  <si>
    <t>Retirement (refer to worksheet)</t>
  </si>
  <si>
    <t>Housing (refer to worksheet)</t>
  </si>
  <si>
    <t>Cleaning supplies:</t>
  </si>
  <si>
    <t>Justifications/Description</t>
  </si>
  <si>
    <t>Office supplies (at $500 per employee)</t>
  </si>
  <si>
    <t>Fixed Budget</t>
  </si>
  <si>
    <t>Priority Budget</t>
  </si>
  <si>
    <t>Other Budget</t>
  </si>
  <si>
    <t>Date of   FY 2016 Increase</t>
  </si>
  <si>
    <t>FY 2016 Level</t>
  </si>
  <si>
    <t>FY 2016 Budget w/ Increase</t>
  </si>
  <si>
    <t>Increase</t>
  </si>
  <si>
    <t>7.5% SS</t>
  </si>
  <si>
    <t>General services</t>
  </si>
  <si>
    <t>Student activities</t>
  </si>
  <si>
    <t>Fixed asset</t>
  </si>
  <si>
    <t>Consumables</t>
  </si>
  <si>
    <t>International travels</t>
  </si>
  <si>
    <t>Computer (software and hardware)</t>
  </si>
  <si>
    <t>Salaries (step increase)</t>
  </si>
  <si>
    <t>Bookstore Manager</t>
  </si>
  <si>
    <t xml:space="preserve">Martin M. </t>
  </si>
  <si>
    <t>M</t>
  </si>
  <si>
    <t>D</t>
  </si>
  <si>
    <t>Jayleen R.</t>
  </si>
  <si>
    <t>E</t>
  </si>
  <si>
    <t>Arman M.</t>
  </si>
  <si>
    <t>I</t>
  </si>
  <si>
    <t>Utility Worker</t>
  </si>
  <si>
    <t xml:space="preserve">Procurement Officer </t>
  </si>
  <si>
    <t xml:space="preserve">Bookstore Asst. </t>
  </si>
  <si>
    <t>A</t>
  </si>
  <si>
    <t>B</t>
  </si>
  <si>
    <t>National Association of College Store Annual Membership Fee</t>
  </si>
  <si>
    <t>To monitor, evaluate, and assess the operations and services at all outlets.</t>
  </si>
  <si>
    <t>To attend National Association of College Store annual CAMEX toward</t>
  </si>
  <si>
    <t>continuous improvement in bookstore management and operations.</t>
  </si>
  <si>
    <t>Annual National Student Day in October for 5 campuses and conduct</t>
  </si>
  <si>
    <t>student survey for assessment on our operations and services</t>
  </si>
  <si>
    <t>.</t>
  </si>
  <si>
    <t>Department:  Administrative Services</t>
  </si>
  <si>
    <t>Office:  Business Office/Bookstore</t>
  </si>
  <si>
    <t>On contract</t>
  </si>
  <si>
    <t>Salaries (filled positions)</t>
  </si>
  <si>
    <t>Cashiering supplies (cash register tapes and ribbons)</t>
  </si>
  <si>
    <t>Other supplies (packaging tapes, boxes)</t>
  </si>
  <si>
    <t>Softwares for inventory system and POS (point of sale) to address</t>
  </si>
  <si>
    <t>recommendation from the auditor.</t>
  </si>
  <si>
    <t>FY 2016 Budget:  Performance Per Tracdat</t>
  </si>
  <si>
    <t>Administrative Unit Outcome (AUO) and/or Student Learning Outcome (SLO) Name</t>
  </si>
  <si>
    <t>Administrative Unit Outcome and/or Student Learning Outcome</t>
  </si>
  <si>
    <t>Assessment Strategy</t>
  </si>
  <si>
    <t>Target</t>
  </si>
  <si>
    <t>ACCJC Standards</t>
  </si>
  <si>
    <t>Strategic Direction</t>
  </si>
  <si>
    <t>IEMP Objectives</t>
  </si>
  <si>
    <t>To provide good customer service at all times.</t>
  </si>
  <si>
    <t>Above average customer service.</t>
  </si>
  <si>
    <t>Break - even financial operations.</t>
  </si>
  <si>
    <t>FY 2016 Budget:  Budget Allocation to Performance</t>
  </si>
  <si>
    <t>Administrative Unit Outcome Name</t>
  </si>
  <si>
    <t>Description</t>
  </si>
  <si>
    <t>Budget</t>
  </si>
  <si>
    <t>%</t>
  </si>
  <si>
    <t>Communication</t>
  </si>
  <si>
    <t>Department/Campus/Office Mission Statement:  Bookstore is committed to provide textbooks and school supplies, and good customer service to students and faculty.</t>
  </si>
  <si>
    <t>BK01 - Bookstore services</t>
  </si>
  <si>
    <t>Textbooks are available before the start of the semester.</t>
  </si>
  <si>
    <t>Students and faculty are provided with good customer service.</t>
  </si>
  <si>
    <t>BK02 - Self - sufficient operations</t>
  </si>
  <si>
    <t>Bookstore revenue is sufficient to fund its operating expenditures.</t>
  </si>
  <si>
    <t>To comply with the guidelines on textbook adoptions, ordering and processing of orders of textbooks and school supplies.</t>
  </si>
  <si>
    <t>FY 2016 Budget:  Benefits</t>
  </si>
  <si>
    <t>FY 2016 Budget:  Justifications</t>
  </si>
  <si>
    <t>FY 2016 Budget:  Budget Category</t>
  </si>
  <si>
    <t>Institutio-nal ILOs</t>
  </si>
  <si>
    <t>Improve-ment Plan and Follow-up Assess-ment</t>
  </si>
  <si>
    <t>To determine the revenue and expenditures of bookstore.</t>
  </si>
  <si>
    <t>Software for Inventory/POS</t>
  </si>
  <si>
    <t>BK01.1 Availability of Textbooks</t>
  </si>
  <si>
    <t>BK01.2 Quality Service</t>
  </si>
  <si>
    <t>BK02 Self-sufficient Operations</t>
  </si>
  <si>
    <t>Bookstore Auxilliary Enterprise</t>
  </si>
  <si>
    <t>Projected Statement of Revenues and Expenditures</t>
  </si>
  <si>
    <t>FY 2015</t>
  </si>
  <si>
    <t>Operating revenue:</t>
  </si>
  <si>
    <t>Sales</t>
  </si>
  <si>
    <t>Less: Cost of Goods Sold</t>
  </si>
  <si>
    <t xml:space="preserve">      Gross Profit</t>
  </si>
  <si>
    <t>Operating Expenses:</t>
  </si>
  <si>
    <t>SS Tax</t>
  </si>
  <si>
    <t>Health Insurance</t>
  </si>
  <si>
    <t>Group Life</t>
  </si>
  <si>
    <t>Staff travel</t>
  </si>
  <si>
    <t>Site Visit</t>
  </si>
  <si>
    <t>Membership Dues</t>
  </si>
  <si>
    <t>License Fee</t>
  </si>
  <si>
    <t>Net Change in Fund Balance</t>
  </si>
  <si>
    <t>Purchases of Inventory</t>
  </si>
  <si>
    <t>1.</t>
  </si>
  <si>
    <t>Purchases (Textbooks)</t>
  </si>
  <si>
    <t>Justification:  The amount requested is to cover the cost of all textbooks and</t>
  </si>
  <si>
    <t>course materials required for classes, including custom published</t>
  </si>
  <si>
    <t>booklets.</t>
  </si>
  <si>
    <t xml:space="preserve">                      relating to the annual commencement exercise.</t>
  </si>
  <si>
    <t>2.</t>
  </si>
  <si>
    <t>Purchases (Sundries)</t>
  </si>
  <si>
    <t>Justification:  The amount requested is to cover the cost of school/office supplies,</t>
  </si>
  <si>
    <t>snacks and beverages, and college crested/imprinted items.</t>
  </si>
  <si>
    <t>3.</t>
  </si>
  <si>
    <t>Purchases (Clothing)</t>
  </si>
  <si>
    <t>Justification:  The amount requested is for the purchase of college imprinted</t>
  </si>
  <si>
    <t>apparels, backpacks, cups, caps and umbrellas.</t>
  </si>
  <si>
    <t>4.</t>
  </si>
  <si>
    <t>Purchases (Office Supplies)</t>
  </si>
  <si>
    <t>Justification:  The amount requested is for the purchase of college's office supplies</t>
  </si>
  <si>
    <t xml:space="preserve">for the offices and campuses of the college. </t>
  </si>
  <si>
    <t>Total Purchases of Inventory</t>
  </si>
  <si>
    <t>Mark - up for Textbooks at 20%</t>
  </si>
  <si>
    <t>Fiscal Year 2016</t>
  </si>
  <si>
    <t>FY 2016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</si>
</sst>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_(&quot;$&quot;* #,##0_);_(&quot;$&quot;* \(#,##0\);_(&quot;$&quot;* &quot;-&quot;??_);_(@_)"/>
  </numFmts>
  <fonts count="1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1"/>
      <name val="Calibri"/>
      <family val="2"/>
    </font>
    <font>
      <sz val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1" applyNumberFormat="1" applyFont="1"/>
    <xf numFmtId="164" fontId="4" fillId="0" borderId="0" xfId="1" applyNumberFormat="1" applyFont="1" applyBorder="1"/>
    <xf numFmtId="0" fontId="4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49" fontId="0" fillId="0" borderId="0" xfId="0" applyNumberFormat="1"/>
    <xf numFmtId="0" fontId="7" fillId="0" borderId="0" xfId="0" applyFont="1"/>
    <xf numFmtId="0" fontId="2" fillId="0" borderId="2" xfId="0" applyFont="1" applyBorder="1" applyAlignment="1">
      <alignment horizontal="center"/>
    </xf>
    <xf numFmtId="164" fontId="0" fillId="0" borderId="0" xfId="1" applyNumberFormat="1" applyFont="1"/>
    <xf numFmtId="0" fontId="0" fillId="0" borderId="0" xfId="0" applyBorder="1"/>
    <xf numFmtId="15" fontId="8" fillId="0" borderId="0" xfId="0" applyNumberFormat="1" applyFont="1" applyBorder="1"/>
    <xf numFmtId="164" fontId="0" fillId="0" borderId="0" xfId="0" applyNumberForma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0" fillId="0" borderId="0" xfId="1" applyNumberFormat="1" applyFont="1" applyBorder="1"/>
    <xf numFmtId="164" fontId="0" fillId="0" borderId="5" xfId="1" applyNumberFormat="1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164" fontId="4" fillId="0" borderId="3" xfId="1" applyNumberFormat="1" applyFont="1" applyBorder="1"/>
    <xf numFmtId="0" fontId="9" fillId="0" borderId="0" xfId="0" applyFont="1" applyFill="1"/>
    <xf numFmtId="164" fontId="11" fillId="0" borderId="0" xfId="1" applyNumberFormat="1" applyFont="1" applyAlignment="1"/>
    <xf numFmtId="164" fontId="11" fillId="0" borderId="1" xfId="1" applyNumberFormat="1" applyFont="1" applyBorder="1" applyAlignment="1"/>
    <xf numFmtId="164" fontId="0" fillId="0" borderId="6" xfId="0" applyNumberFormat="1" applyBorder="1"/>
    <xf numFmtId="164" fontId="1" fillId="0" borderId="5" xfId="1" applyNumberFormat="1" applyFont="1" applyBorder="1"/>
    <xf numFmtId="164" fontId="1" fillId="0" borderId="0" xfId="1" applyNumberFormat="1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49" fontId="3" fillId="0" borderId="0" xfId="0" applyNumberFormat="1" applyFont="1"/>
    <xf numFmtId="0" fontId="9" fillId="0" borderId="0" xfId="0" applyFont="1" applyBorder="1"/>
    <xf numFmtId="0" fontId="10" fillId="0" borderId="0" xfId="0" applyFont="1" applyBorder="1"/>
    <xf numFmtId="0" fontId="1" fillId="0" borderId="7" xfId="0" applyFont="1" applyBorder="1" applyAlignment="1">
      <alignment horizontal="left"/>
    </xf>
    <xf numFmtId="164" fontId="4" fillId="0" borderId="0" xfId="0" applyNumberFormat="1" applyFont="1"/>
    <xf numFmtId="164" fontId="0" fillId="0" borderId="9" xfId="1" applyNumberFormat="1" applyFont="1" applyBorder="1"/>
    <xf numFmtId="164" fontId="2" fillId="0" borderId="6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left" vertical="top" wrapText="1"/>
    </xf>
    <xf numFmtId="0" fontId="0" fillId="0" borderId="5" xfId="0" applyBorder="1"/>
    <xf numFmtId="0" fontId="1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6" xfId="0" applyBorder="1"/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164" fontId="1" fillId="0" borderId="16" xfId="1" applyNumberFormat="1" applyFont="1" applyBorder="1"/>
    <xf numFmtId="9" fontId="1" fillId="0" borderId="18" xfId="1" applyNumberFormat="1" applyFont="1" applyBorder="1"/>
    <xf numFmtId="164" fontId="1" fillId="0" borderId="3" xfId="1" applyNumberFormat="1" applyFont="1" applyBorder="1"/>
    <xf numFmtId="164" fontId="1" fillId="0" borderId="0" xfId="1" applyNumberFormat="1" applyFont="1"/>
    <xf numFmtId="164" fontId="1" fillId="0" borderId="1" xfId="1" applyNumberFormat="1" applyFont="1" applyBorder="1"/>
    <xf numFmtId="164" fontId="1" fillId="0" borderId="4" xfId="0" applyNumberFormat="1" applyFont="1" applyBorder="1"/>
    <xf numFmtId="164" fontId="2" fillId="0" borderId="8" xfId="1" applyNumberFormat="1" applyFont="1" applyBorder="1"/>
    <xf numFmtId="164" fontId="2" fillId="0" borderId="16" xfId="1" applyNumberFormat="1" applyFont="1" applyBorder="1"/>
    <xf numFmtId="0" fontId="1" fillId="0" borderId="18" xfId="1" applyNumberFormat="1" applyFont="1" applyBorder="1"/>
    <xf numFmtId="164" fontId="0" fillId="0" borderId="20" xfId="0" applyNumberFormat="1" applyBorder="1"/>
    <xf numFmtId="0" fontId="5" fillId="0" borderId="0" xfId="0" applyFont="1" applyBorder="1" applyAlignment="1">
      <alignment horizontal="center" wrapText="1"/>
    </xf>
    <xf numFmtId="164" fontId="0" fillId="0" borderId="3" xfId="1" applyNumberFormat="1" applyFont="1" applyBorder="1"/>
    <xf numFmtId="43" fontId="0" fillId="0" borderId="0" xfId="1" applyFont="1" applyBorder="1"/>
    <xf numFmtId="164" fontId="4" fillId="0" borderId="1" xfId="1" applyNumberFormat="1" applyFont="1" applyBorder="1"/>
    <xf numFmtId="9" fontId="1" fillId="0" borderId="9" xfId="1" applyNumberFormat="1" applyFont="1" applyBorder="1"/>
    <xf numFmtId="164" fontId="1" fillId="0" borderId="21" xfId="1" applyNumberFormat="1" applyFont="1" applyBorder="1"/>
    <xf numFmtId="9" fontId="1" fillId="0" borderId="19" xfId="1" applyNumberFormat="1" applyFont="1" applyBorder="1"/>
    <xf numFmtId="9" fontId="1" fillId="0" borderId="7" xfId="1" applyNumberFormat="1" applyFont="1" applyBorder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164" fontId="1" fillId="0" borderId="0" xfId="1" applyNumberFormat="1" applyFont="1" applyFill="1" applyBorder="1" applyAlignment="1">
      <alignment horizontal="right"/>
    </xf>
    <xf numFmtId="164" fontId="1" fillId="0" borderId="1" xfId="1" applyNumberFormat="1" applyFont="1" applyFill="1" applyBorder="1" applyAlignment="1">
      <alignment horizontal="right"/>
    </xf>
    <xf numFmtId="164" fontId="2" fillId="0" borderId="2" xfId="1" applyNumberFormat="1" applyFont="1" applyFill="1" applyBorder="1"/>
    <xf numFmtId="0" fontId="2" fillId="0" borderId="0" xfId="0" applyFont="1" applyBorder="1" applyAlignment="1">
      <alignment horizontal="left"/>
    </xf>
    <xf numFmtId="164" fontId="1" fillId="0" borderId="0" xfId="1" applyNumberFormat="1" applyFont="1" applyFill="1" applyBorder="1"/>
    <xf numFmtId="0" fontId="1" fillId="0" borderId="0" xfId="0" applyFont="1" applyFill="1" applyBorder="1" applyAlignment="1">
      <alignment horizontal="left"/>
    </xf>
    <xf numFmtId="164" fontId="1" fillId="0" borderId="0" xfId="1" applyNumberFormat="1" applyFont="1" applyFill="1"/>
    <xf numFmtId="0" fontId="17" fillId="0" borderId="0" xfId="0" applyFont="1"/>
    <xf numFmtId="164" fontId="1" fillId="0" borderId="1" xfId="1" applyNumberFormat="1" applyFont="1" applyFill="1" applyBorder="1"/>
    <xf numFmtId="0" fontId="2" fillId="0" borderId="0" xfId="0" applyFont="1" applyFill="1" applyBorder="1" applyAlignment="1">
      <alignment horizontal="left"/>
    </xf>
    <xf numFmtId="164" fontId="2" fillId="0" borderId="8" xfId="1" applyNumberFormat="1" applyFont="1" applyFill="1" applyBorder="1"/>
    <xf numFmtId="0" fontId="1" fillId="0" borderId="0" xfId="0" applyFont="1" applyFill="1"/>
    <xf numFmtId="49" fontId="2" fillId="0" borderId="0" xfId="0" applyNumberFormat="1" applyFont="1" applyFill="1" applyAlignment="1">
      <alignment horizontal="left"/>
    </xf>
    <xf numFmtId="164" fontId="2" fillId="0" borderId="0" xfId="1" applyNumberFormat="1" applyFont="1" applyFill="1" applyBorder="1"/>
    <xf numFmtId="0" fontId="2" fillId="0" borderId="0" xfId="0" applyFont="1" applyFill="1"/>
    <xf numFmtId="49" fontId="1" fillId="0" borderId="0" xfId="0" applyNumberFormat="1" applyFont="1" applyFill="1"/>
    <xf numFmtId="0" fontId="0" fillId="0" borderId="0" xfId="0" applyFill="1" applyBorder="1"/>
    <xf numFmtId="0" fontId="0" fillId="0" borderId="0" xfId="0" applyFill="1"/>
    <xf numFmtId="49" fontId="2" fillId="0" borderId="0" xfId="0" quotePrefix="1" applyNumberFormat="1" applyFont="1" applyFill="1" applyAlignment="1">
      <alignment horizontal="left"/>
    </xf>
    <xf numFmtId="0" fontId="0" fillId="0" borderId="1" xfId="0" applyFill="1" applyBorder="1"/>
    <xf numFmtId="166" fontId="2" fillId="0" borderId="8" xfId="2" applyNumberFormat="1" applyFont="1" applyFill="1" applyBorder="1"/>
    <xf numFmtId="49" fontId="16" fillId="0" borderId="0" xfId="0" applyNumberFormat="1" applyFont="1"/>
    <xf numFmtId="166" fontId="18" fillId="0" borderId="22" xfId="2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5" xfId="0" applyNumberFormat="1" applyFont="1" applyFill="1" applyBorder="1" applyAlignment="1">
      <alignment horizontal="left"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B31" sqref="B31:B32"/>
    </sheetView>
  </sheetViews>
  <sheetFormatPr defaultRowHeight="12.75"/>
  <cols>
    <col min="1" max="1" width="6.28515625" customWidth="1"/>
    <col min="2" max="2" width="30.42578125" customWidth="1"/>
    <col min="3" max="3" width="11.7109375" customWidth="1"/>
    <col min="4" max="4" width="4" customWidth="1"/>
    <col min="5" max="5" width="10.85546875" customWidth="1"/>
    <col min="7" max="7" width="13.28515625" customWidth="1"/>
  </cols>
  <sheetData>
    <row r="1" spans="1:5">
      <c r="A1" s="108" t="s">
        <v>23</v>
      </c>
      <c r="B1" s="108"/>
      <c r="C1" s="108"/>
      <c r="D1" s="108"/>
      <c r="E1" s="108"/>
    </row>
    <row r="2" spans="1:5">
      <c r="A2" s="108" t="s">
        <v>119</v>
      </c>
      <c r="B2" s="108"/>
      <c r="C2" s="108"/>
      <c r="D2" s="108"/>
      <c r="E2" s="108"/>
    </row>
    <row r="3" spans="1:5">
      <c r="A3" s="108" t="s">
        <v>120</v>
      </c>
      <c r="B3" s="108"/>
      <c r="C3" s="108"/>
      <c r="D3" s="108"/>
      <c r="E3" s="108"/>
    </row>
    <row r="4" spans="1:5">
      <c r="A4" s="108" t="s">
        <v>156</v>
      </c>
      <c r="B4" s="108"/>
      <c r="C4" s="108"/>
      <c r="D4" s="108"/>
      <c r="E4" s="108"/>
    </row>
    <row r="5" spans="1:5">
      <c r="A5" s="48"/>
      <c r="B5" s="48"/>
      <c r="C5" s="81"/>
      <c r="D5" s="48"/>
      <c r="E5" s="48"/>
    </row>
    <row r="6" spans="1:5">
      <c r="A6" s="22"/>
      <c r="B6" s="82"/>
      <c r="C6" s="36" t="s">
        <v>121</v>
      </c>
      <c r="D6" s="22"/>
      <c r="E6" s="36" t="s">
        <v>157</v>
      </c>
    </row>
    <row r="7" spans="1:5">
      <c r="A7" s="1" t="s">
        <v>122</v>
      </c>
      <c r="B7" s="82"/>
      <c r="C7" s="83"/>
      <c r="D7" s="22"/>
      <c r="E7" s="83"/>
    </row>
    <row r="8" spans="1:5">
      <c r="A8" s="22"/>
      <c r="B8" s="84" t="s">
        <v>123</v>
      </c>
      <c r="C8" s="85">
        <v>930000</v>
      </c>
      <c r="D8" s="22"/>
      <c r="E8" s="85">
        <v>930000</v>
      </c>
    </row>
    <row r="9" spans="1:5">
      <c r="A9" s="22"/>
      <c r="B9" s="84" t="s">
        <v>124</v>
      </c>
      <c r="C9" s="86">
        <v>775000</v>
      </c>
      <c r="D9" s="22"/>
      <c r="E9" s="86">
        <v>775000</v>
      </c>
    </row>
    <row r="10" spans="1:5">
      <c r="A10" s="22"/>
      <c r="B10" s="84" t="s">
        <v>125</v>
      </c>
      <c r="C10" s="87">
        <f>SUM(C8-C9)</f>
        <v>155000</v>
      </c>
      <c r="D10" s="22"/>
      <c r="E10" s="87">
        <f>SUM(E8-E9)</f>
        <v>155000</v>
      </c>
    </row>
    <row r="11" spans="1:5">
      <c r="A11" s="22"/>
      <c r="B11" s="88"/>
      <c r="C11" s="89"/>
      <c r="D11" s="22"/>
      <c r="E11" s="89"/>
    </row>
    <row r="12" spans="1:5">
      <c r="A12" s="88" t="s">
        <v>126</v>
      </c>
      <c r="B12" s="22"/>
      <c r="C12" s="89"/>
      <c r="D12" s="22"/>
      <c r="E12" s="89"/>
    </row>
    <row r="13" spans="1:5">
      <c r="A13" s="22"/>
      <c r="B13" s="90" t="s">
        <v>1</v>
      </c>
      <c r="C13" s="91">
        <v>53727</v>
      </c>
      <c r="D13" s="22"/>
      <c r="E13" s="91">
        <v>52078</v>
      </c>
    </row>
    <row r="14" spans="1:5">
      <c r="A14" s="22"/>
      <c r="B14" s="90" t="s">
        <v>127</v>
      </c>
      <c r="C14" s="91">
        <v>3335</v>
      </c>
      <c r="D14" s="22"/>
      <c r="E14" s="91">
        <v>3906</v>
      </c>
    </row>
    <row r="15" spans="1:5">
      <c r="A15" s="22"/>
      <c r="B15" s="90" t="s">
        <v>128</v>
      </c>
      <c r="C15" s="91">
        <v>2049</v>
      </c>
      <c r="D15" s="22"/>
      <c r="E15" s="91">
        <v>1237</v>
      </c>
    </row>
    <row r="16" spans="1:5">
      <c r="A16" s="22"/>
      <c r="B16" s="90" t="s">
        <v>129</v>
      </c>
      <c r="C16" s="91">
        <v>667</v>
      </c>
      <c r="D16" s="22"/>
      <c r="E16" s="91">
        <v>839</v>
      </c>
    </row>
    <row r="17" spans="1:7">
      <c r="A17" s="22"/>
      <c r="B17" s="90" t="s">
        <v>9</v>
      </c>
      <c r="C17" s="91">
        <v>1327</v>
      </c>
      <c r="D17" s="22"/>
      <c r="E17" s="91">
        <v>1562</v>
      </c>
    </row>
    <row r="18" spans="1:7">
      <c r="A18" s="22"/>
      <c r="B18" s="90" t="s">
        <v>7</v>
      </c>
      <c r="C18" s="91">
        <v>0</v>
      </c>
      <c r="D18" s="22"/>
      <c r="E18" s="91">
        <v>7200</v>
      </c>
    </row>
    <row r="19" spans="1:7" ht="14.25">
      <c r="A19" s="92"/>
      <c r="B19" s="84" t="s">
        <v>3</v>
      </c>
      <c r="C19" s="91">
        <v>7000</v>
      </c>
      <c r="D19" s="22"/>
      <c r="E19" s="91">
        <v>7000</v>
      </c>
    </row>
    <row r="20" spans="1:7" ht="14.25">
      <c r="A20" s="92"/>
      <c r="B20" s="84" t="s">
        <v>101</v>
      </c>
      <c r="C20" s="91">
        <v>1000</v>
      </c>
      <c r="D20" s="22"/>
      <c r="E20" s="91">
        <v>0</v>
      </c>
    </row>
    <row r="21" spans="1:7" ht="14.25">
      <c r="A21" s="92"/>
      <c r="B21" s="84" t="s">
        <v>132</v>
      </c>
      <c r="C21" s="91">
        <v>500</v>
      </c>
      <c r="D21" s="22"/>
      <c r="E21" s="91">
        <v>500</v>
      </c>
    </row>
    <row r="22" spans="1:7" ht="14.25">
      <c r="A22" s="92"/>
      <c r="B22" s="90" t="s">
        <v>51</v>
      </c>
      <c r="C22" s="91">
        <v>0</v>
      </c>
      <c r="E22" s="91">
        <v>2500</v>
      </c>
    </row>
    <row r="23" spans="1:7" ht="14.25">
      <c r="A23" s="92"/>
      <c r="B23" s="84" t="s">
        <v>130</v>
      </c>
      <c r="C23" s="91">
        <v>5190</v>
      </c>
      <c r="D23" s="22"/>
      <c r="E23" s="91">
        <v>5190</v>
      </c>
    </row>
    <row r="24" spans="1:7" ht="14.25">
      <c r="A24" s="92"/>
      <c r="B24" s="84" t="s">
        <v>131</v>
      </c>
      <c r="C24" s="91">
        <v>10520</v>
      </c>
      <c r="D24" s="22"/>
      <c r="E24" s="91">
        <v>10520</v>
      </c>
    </row>
    <row r="25" spans="1:7" ht="14.25">
      <c r="A25" s="92"/>
      <c r="B25" s="84" t="s">
        <v>20</v>
      </c>
      <c r="C25" s="91">
        <v>2500</v>
      </c>
      <c r="D25" s="22"/>
      <c r="E25" s="91">
        <v>20000</v>
      </c>
    </row>
    <row r="26" spans="1:7" ht="14.25">
      <c r="A26" s="92"/>
      <c r="B26" s="84" t="s">
        <v>133</v>
      </c>
      <c r="C26" s="93">
        <v>500</v>
      </c>
      <c r="D26" s="22"/>
      <c r="E26" s="93">
        <v>0</v>
      </c>
    </row>
    <row r="27" spans="1:7" ht="14.25">
      <c r="A27" s="92"/>
      <c r="B27" s="82"/>
      <c r="C27" s="87">
        <f>SUM(C13:C26)</f>
        <v>88315</v>
      </c>
      <c r="D27" s="22"/>
      <c r="E27" s="87">
        <f>SUM(E13:E26)</f>
        <v>112532</v>
      </c>
    </row>
    <row r="28" spans="1:7" ht="14.25">
      <c r="A28" s="92"/>
      <c r="B28" s="82"/>
      <c r="C28" s="89"/>
      <c r="D28" s="22"/>
      <c r="E28" s="89"/>
    </row>
    <row r="29" spans="1:7" ht="13.5" thickBot="1">
      <c r="B29" s="94" t="s">
        <v>134</v>
      </c>
      <c r="C29" s="95">
        <f>SUM(C10-C27)</f>
        <v>66685</v>
      </c>
      <c r="D29" s="96"/>
      <c r="E29" s="95">
        <f>SUM(E10-E27)</f>
        <v>42468</v>
      </c>
    </row>
    <row r="30" spans="1:7" ht="13.5" thickTop="1">
      <c r="B30" s="13"/>
    </row>
    <row r="31" spans="1:7">
      <c r="A31" s="97" t="s">
        <v>135</v>
      </c>
      <c r="B31" s="96"/>
      <c r="C31" s="96"/>
      <c r="D31" s="96"/>
      <c r="E31" s="96"/>
      <c r="F31" s="96"/>
      <c r="G31" s="98"/>
    </row>
    <row r="32" spans="1:7">
      <c r="A32" s="97"/>
      <c r="B32" s="96"/>
      <c r="C32" s="96"/>
      <c r="D32" s="96"/>
      <c r="E32" s="96"/>
      <c r="F32" s="96"/>
      <c r="G32" s="98"/>
    </row>
    <row r="33" spans="1:7">
      <c r="A33" s="97" t="s">
        <v>136</v>
      </c>
      <c r="B33" s="99" t="s">
        <v>137</v>
      </c>
      <c r="C33" s="96"/>
      <c r="D33" s="96"/>
      <c r="E33" s="96"/>
      <c r="F33" s="96"/>
      <c r="G33" s="98">
        <v>575000</v>
      </c>
    </row>
    <row r="34" spans="1:7">
      <c r="A34" s="100"/>
      <c r="B34" s="96" t="s">
        <v>138</v>
      </c>
      <c r="C34" s="96"/>
      <c r="D34" s="96"/>
      <c r="E34" s="96"/>
      <c r="F34" s="96"/>
      <c r="G34" s="101"/>
    </row>
    <row r="35" spans="1:7">
      <c r="A35" s="102"/>
      <c r="B35" s="96" t="s">
        <v>139</v>
      </c>
      <c r="D35" s="96"/>
      <c r="E35" s="96"/>
      <c r="F35" s="96"/>
      <c r="G35" s="98"/>
    </row>
    <row r="36" spans="1:7">
      <c r="A36" s="100"/>
      <c r="B36" s="96" t="s">
        <v>140</v>
      </c>
      <c r="D36" s="96"/>
      <c r="E36" s="96"/>
      <c r="F36" s="96"/>
      <c r="G36" s="102"/>
    </row>
    <row r="37" spans="1:7">
      <c r="A37" s="100"/>
      <c r="B37" s="96" t="s">
        <v>141</v>
      </c>
      <c r="C37" s="96" t="s">
        <v>5</v>
      </c>
      <c r="D37" s="96"/>
      <c r="E37" s="96"/>
      <c r="F37" s="96"/>
      <c r="G37" s="98"/>
    </row>
    <row r="38" spans="1:7">
      <c r="A38" s="97" t="s">
        <v>142</v>
      </c>
      <c r="B38" s="99" t="s">
        <v>143</v>
      </c>
      <c r="C38" s="96"/>
      <c r="D38" s="96"/>
      <c r="E38" s="96"/>
      <c r="F38" s="96"/>
      <c r="G38" s="98">
        <v>75000</v>
      </c>
    </row>
    <row r="39" spans="1:7">
      <c r="A39" s="100"/>
      <c r="B39" s="96" t="s">
        <v>144</v>
      </c>
      <c r="C39" s="96"/>
      <c r="D39" s="96"/>
      <c r="E39" s="96"/>
      <c r="F39" s="96"/>
      <c r="G39" s="98"/>
    </row>
    <row r="40" spans="1:7">
      <c r="A40" s="102"/>
      <c r="B40" s="96" t="s">
        <v>145</v>
      </c>
      <c r="D40" s="96"/>
      <c r="E40" s="96"/>
      <c r="F40" s="96"/>
      <c r="G40" s="101"/>
    </row>
    <row r="41" spans="1:7">
      <c r="A41" s="100"/>
      <c r="B41" s="96"/>
      <c r="C41" s="96"/>
      <c r="D41" s="96"/>
      <c r="E41" s="96"/>
      <c r="F41" s="96"/>
      <c r="G41" s="102"/>
    </row>
    <row r="42" spans="1:7">
      <c r="A42" s="97" t="s">
        <v>146</v>
      </c>
      <c r="B42" s="99" t="s">
        <v>147</v>
      </c>
      <c r="C42" s="96"/>
      <c r="D42" s="96"/>
      <c r="E42" s="96"/>
      <c r="F42" s="96"/>
      <c r="G42" s="98">
        <v>50000</v>
      </c>
    </row>
    <row r="43" spans="1:7">
      <c r="A43" s="100"/>
      <c r="B43" s="96" t="s">
        <v>148</v>
      </c>
      <c r="C43" s="96"/>
      <c r="D43" s="96"/>
      <c r="E43" s="96"/>
      <c r="F43" s="96"/>
      <c r="G43" s="101"/>
    </row>
    <row r="44" spans="1:7">
      <c r="A44" s="102"/>
      <c r="B44" s="96" t="s">
        <v>149</v>
      </c>
      <c r="D44" s="96"/>
      <c r="E44" s="96"/>
      <c r="F44" s="96"/>
      <c r="G44" s="98"/>
    </row>
    <row r="45" spans="1:7">
      <c r="A45" s="102"/>
      <c r="B45" s="96"/>
      <c r="C45" s="96"/>
      <c r="D45" s="96"/>
      <c r="E45" s="96"/>
      <c r="F45" s="96"/>
      <c r="G45" s="98"/>
    </row>
    <row r="46" spans="1:7">
      <c r="A46" s="103" t="s">
        <v>150</v>
      </c>
      <c r="B46" s="99" t="s">
        <v>151</v>
      </c>
      <c r="C46" s="96"/>
      <c r="D46" s="96"/>
      <c r="E46" s="96"/>
      <c r="F46" s="96"/>
      <c r="G46" s="98">
        <v>75000</v>
      </c>
    </row>
    <row r="47" spans="1:7">
      <c r="A47" s="100"/>
      <c r="B47" s="96" t="s">
        <v>152</v>
      </c>
      <c r="C47" s="96"/>
      <c r="D47" s="96"/>
      <c r="E47" s="96"/>
      <c r="F47" s="96"/>
      <c r="G47" s="98"/>
    </row>
    <row r="48" spans="1:7">
      <c r="A48" s="102"/>
      <c r="B48" s="96" t="s">
        <v>153</v>
      </c>
      <c r="D48" s="96"/>
      <c r="E48" s="96"/>
      <c r="F48" s="96"/>
      <c r="G48" s="102"/>
    </row>
    <row r="49" spans="1:7">
      <c r="A49" s="102"/>
      <c r="B49" s="96"/>
      <c r="C49" s="96" t="s">
        <v>5</v>
      </c>
      <c r="D49" s="96"/>
      <c r="E49" s="96"/>
      <c r="F49" s="96"/>
      <c r="G49" s="104"/>
    </row>
    <row r="50" spans="1:7">
      <c r="A50" s="102"/>
      <c r="B50" s="96"/>
      <c r="C50" s="96"/>
      <c r="D50" s="96"/>
      <c r="E50" s="96"/>
      <c r="F50" s="96"/>
      <c r="G50" s="102"/>
    </row>
    <row r="51" spans="1:7" ht="13.5" thickBot="1">
      <c r="A51" s="99" t="s">
        <v>154</v>
      </c>
      <c r="B51" s="102"/>
      <c r="C51" s="102"/>
      <c r="D51" s="102"/>
      <c r="E51" s="102"/>
      <c r="F51" s="102"/>
      <c r="G51" s="105">
        <f>SUM(G33:G49)</f>
        <v>775000</v>
      </c>
    </row>
    <row r="52" spans="1:7" ht="17.25" thickTop="1" thickBot="1">
      <c r="A52" s="106" t="s">
        <v>155</v>
      </c>
      <c r="G52" s="107">
        <f>SUM(G51*1.2)</f>
        <v>930000</v>
      </c>
    </row>
    <row r="53" spans="1:7" ht="13.5" thickTop="1">
      <c r="A53" s="9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zoomScaleNormal="100" zoomScalePageLayoutView="150" workbookViewId="0">
      <selection sqref="A1:A4"/>
    </sheetView>
  </sheetViews>
  <sheetFormatPr defaultColWidth="8.85546875" defaultRowHeight="12.75"/>
  <cols>
    <col min="1" max="1" width="18" customWidth="1"/>
    <col min="2" max="2" width="15.140625" customWidth="1"/>
    <col min="3" max="5" width="3.7109375" customWidth="1"/>
    <col min="8" max="10" width="3.7109375" customWidth="1"/>
    <col min="12" max="13" width="4.7109375" customWidth="1"/>
    <col min="15" max="15" width="9.28515625" bestFit="1" customWidth="1"/>
  </cols>
  <sheetData>
    <row r="1" spans="1:17" ht="15.95" customHeight="1">
      <c r="A1" s="1" t="s">
        <v>23</v>
      </c>
    </row>
    <row r="2" spans="1:17" ht="15.95" customHeight="1">
      <c r="A2" s="1" t="s">
        <v>77</v>
      </c>
    </row>
    <row r="3" spans="1:17" ht="15.95" customHeight="1">
      <c r="A3" s="1" t="s">
        <v>78</v>
      </c>
    </row>
    <row r="4" spans="1:17" ht="15.95" customHeight="1">
      <c r="A4" s="3" t="s">
        <v>33</v>
      </c>
    </row>
    <row r="5" spans="1:17" ht="15.95" customHeight="1">
      <c r="A5" s="3"/>
    </row>
    <row r="6" spans="1:17" ht="21.75" customHeight="1" thickBot="1">
      <c r="A6" s="1"/>
      <c r="B6" s="1"/>
      <c r="C6" s="111" t="s">
        <v>32</v>
      </c>
      <c r="D6" s="111"/>
      <c r="E6" s="111"/>
      <c r="F6" s="111"/>
      <c r="G6" s="112" t="s">
        <v>45</v>
      </c>
      <c r="H6" s="111" t="s">
        <v>46</v>
      </c>
      <c r="I6" s="111"/>
      <c r="J6" s="111"/>
      <c r="K6" s="111"/>
      <c r="L6" s="109" t="s">
        <v>26</v>
      </c>
      <c r="M6" s="109"/>
      <c r="N6" s="110" t="s">
        <v>47</v>
      </c>
      <c r="O6" s="110"/>
      <c r="P6" s="110"/>
    </row>
    <row r="7" spans="1:17" ht="15.95" customHeight="1">
      <c r="A7" s="2" t="s">
        <v>14</v>
      </c>
      <c r="B7" s="2" t="s">
        <v>15</v>
      </c>
      <c r="C7" s="108" t="s">
        <v>16</v>
      </c>
      <c r="D7" s="108"/>
      <c r="E7" s="108"/>
      <c r="F7" s="2" t="s">
        <v>13</v>
      </c>
      <c r="G7" s="112"/>
      <c r="H7" s="108" t="s">
        <v>16</v>
      </c>
      <c r="I7" s="108"/>
      <c r="J7" s="108"/>
      <c r="K7" s="2" t="s">
        <v>13</v>
      </c>
      <c r="L7" s="2" t="s">
        <v>27</v>
      </c>
      <c r="M7" s="2" t="s">
        <v>28</v>
      </c>
      <c r="N7" s="11" t="s">
        <v>29</v>
      </c>
      <c r="O7" s="11" t="s">
        <v>30</v>
      </c>
      <c r="P7" s="11" t="s">
        <v>6</v>
      </c>
      <c r="Q7" s="36" t="s">
        <v>48</v>
      </c>
    </row>
    <row r="8" spans="1:17" ht="15.95" customHeight="1">
      <c r="A8" s="41" t="s">
        <v>57</v>
      </c>
      <c r="B8" s="42" t="s">
        <v>58</v>
      </c>
      <c r="C8" s="35" t="s">
        <v>59</v>
      </c>
      <c r="D8" s="35">
        <v>16</v>
      </c>
      <c r="E8" s="20" t="s">
        <v>27</v>
      </c>
      <c r="F8" s="25">
        <v>22615</v>
      </c>
      <c r="G8" s="14">
        <v>42327</v>
      </c>
      <c r="H8" s="20" t="s">
        <v>59</v>
      </c>
      <c r="I8" s="20">
        <v>16</v>
      </c>
      <c r="J8" s="20" t="s">
        <v>60</v>
      </c>
      <c r="K8" s="5">
        <v>23769</v>
      </c>
      <c r="L8" s="17">
        <v>3</v>
      </c>
      <c r="M8" s="17">
        <v>23</v>
      </c>
      <c r="N8" s="5">
        <f t="shared" ref="N8" si="0">SUM(L8*F8/26)</f>
        <v>2609.4230769230771</v>
      </c>
      <c r="O8" s="5">
        <f>SUM(M8*K8/26)</f>
        <v>21026.423076923078</v>
      </c>
      <c r="P8" s="5">
        <f t="shared" ref="P8" si="1">SUM(N8:O8)</f>
        <v>23635.846153846156</v>
      </c>
      <c r="Q8" s="15">
        <f t="shared" ref="Q8" si="2">SUM(P8-F8)</f>
        <v>1020.8461538461561</v>
      </c>
    </row>
    <row r="9" spans="1:17" ht="15.95" customHeight="1">
      <c r="A9" s="24" t="s">
        <v>66</v>
      </c>
      <c r="B9" s="42" t="s">
        <v>63</v>
      </c>
      <c r="C9" s="35" t="s">
        <v>64</v>
      </c>
      <c r="D9" s="35">
        <v>15</v>
      </c>
      <c r="E9" s="21" t="s">
        <v>60</v>
      </c>
      <c r="F9" s="25">
        <v>14842</v>
      </c>
      <c r="G9" s="14">
        <v>42569</v>
      </c>
      <c r="H9" s="20" t="s">
        <v>64</v>
      </c>
      <c r="I9" s="20">
        <v>18</v>
      </c>
      <c r="J9" s="21" t="s">
        <v>68</v>
      </c>
      <c r="K9" s="5">
        <v>15599</v>
      </c>
      <c r="L9" s="17">
        <v>21</v>
      </c>
      <c r="M9" s="17">
        <v>5</v>
      </c>
      <c r="N9" s="5">
        <f t="shared" ref="N9:N11" si="3">SUM(L9*F9/26)</f>
        <v>11987.76923076923</v>
      </c>
      <c r="O9" s="5">
        <f t="shared" ref="O9:O11" si="4">SUM(M9*K9/26)</f>
        <v>2999.8076923076924</v>
      </c>
      <c r="P9" s="5">
        <f t="shared" ref="P9:P11" si="5">SUM(N9:O9)</f>
        <v>14987.576923076922</v>
      </c>
      <c r="Q9" s="15">
        <f t="shared" ref="Q9:Q11" si="6">SUM(P9-F9)</f>
        <v>145.57692307692196</v>
      </c>
    </row>
    <row r="10" spans="1:17" ht="15.95" customHeight="1">
      <c r="A10" s="41" t="s">
        <v>67</v>
      </c>
      <c r="B10" s="42" t="s">
        <v>61</v>
      </c>
      <c r="C10" s="35" t="s">
        <v>62</v>
      </c>
      <c r="D10" s="35">
        <v>7</v>
      </c>
      <c r="E10" s="21" t="s">
        <v>60</v>
      </c>
      <c r="F10" s="25">
        <v>7868</v>
      </c>
      <c r="G10" s="14">
        <v>42528</v>
      </c>
      <c r="H10" s="20" t="s">
        <v>62</v>
      </c>
      <c r="I10" s="20">
        <v>10</v>
      </c>
      <c r="J10" s="21" t="s">
        <v>69</v>
      </c>
      <c r="K10" s="5">
        <v>8270</v>
      </c>
      <c r="L10" s="17">
        <v>18</v>
      </c>
      <c r="M10" s="17">
        <v>8</v>
      </c>
      <c r="N10" s="5">
        <f t="shared" si="3"/>
        <v>5447.0769230769229</v>
      </c>
      <c r="O10" s="5">
        <f t="shared" si="4"/>
        <v>2544.6153846153848</v>
      </c>
      <c r="P10" s="5">
        <f t="shared" si="5"/>
        <v>7991.6923076923076</v>
      </c>
      <c r="Q10" s="15">
        <f t="shared" si="6"/>
        <v>123.69230769230762</v>
      </c>
    </row>
    <row r="11" spans="1:17" ht="15.95" customHeight="1">
      <c r="A11" s="24" t="s">
        <v>65</v>
      </c>
      <c r="B11" s="42" t="s">
        <v>79</v>
      </c>
      <c r="C11" s="21" t="s">
        <v>68</v>
      </c>
      <c r="D11" s="21">
        <v>3</v>
      </c>
      <c r="E11" s="21" t="s">
        <v>68</v>
      </c>
      <c r="F11" s="26">
        <v>5200</v>
      </c>
      <c r="G11" s="14">
        <v>42278</v>
      </c>
      <c r="H11" s="20" t="s">
        <v>68</v>
      </c>
      <c r="I11" s="20">
        <v>4</v>
      </c>
      <c r="J11" s="21" t="s">
        <v>69</v>
      </c>
      <c r="K11" s="5">
        <v>5463</v>
      </c>
      <c r="L11" s="17">
        <v>0</v>
      </c>
      <c r="M11" s="17">
        <v>26</v>
      </c>
      <c r="N11" s="5">
        <f t="shared" si="3"/>
        <v>0</v>
      </c>
      <c r="O11" s="5">
        <f t="shared" si="4"/>
        <v>5463</v>
      </c>
      <c r="P11" s="5">
        <f t="shared" si="5"/>
        <v>5463</v>
      </c>
      <c r="Q11" s="15">
        <f t="shared" si="6"/>
        <v>263</v>
      </c>
    </row>
    <row r="12" spans="1:17" ht="15.95" customHeight="1" thickBot="1">
      <c r="F12" s="27">
        <f>SUM(F8:F11)</f>
        <v>50525</v>
      </c>
      <c r="K12" s="27">
        <f>SUM(K8:K11)</f>
        <v>53101</v>
      </c>
      <c r="N12" s="27">
        <f>SUM(N8:N11)</f>
        <v>20044.26923076923</v>
      </c>
      <c r="O12" s="27">
        <f>SUM(O8:O11)</f>
        <v>32033.846153846156</v>
      </c>
      <c r="P12" s="27">
        <f>SUM(P8:P11)</f>
        <v>52078.115384615383</v>
      </c>
      <c r="Q12" s="27">
        <f>SUM(Q8:Q11)</f>
        <v>1553.1153846153857</v>
      </c>
    </row>
    <row r="13" spans="1:17" ht="15.95" customHeight="1" thickTop="1"/>
    <row r="14" spans="1:17" ht="15.95" customHeight="1"/>
    <row r="15" spans="1:17" ht="15.95" customHeight="1"/>
  </sheetData>
  <mergeCells count="7">
    <mergeCell ref="L6:M6"/>
    <mergeCell ref="N6:P6"/>
    <mergeCell ref="C7:E7"/>
    <mergeCell ref="H7:J7"/>
    <mergeCell ref="C6:F6"/>
    <mergeCell ref="G6:G7"/>
    <mergeCell ref="H6:K6"/>
  </mergeCells>
  <phoneticPr fontId="12" type="noConversion"/>
  <pageMargins left="0.75" right="0.75" top="0.56000000000000005" bottom="1" header="0.5" footer="0.5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zoomScaleNormal="100" zoomScalePageLayoutView="150" workbookViewId="0">
      <selection activeCell="A41" sqref="A41"/>
    </sheetView>
  </sheetViews>
  <sheetFormatPr defaultColWidth="8.85546875" defaultRowHeight="12.75"/>
  <cols>
    <col min="1" max="1" width="22.7109375" customWidth="1"/>
    <col min="2" max="2" width="13.85546875" customWidth="1"/>
    <col min="3" max="3" width="10" customWidth="1"/>
    <col min="4" max="4" width="1.7109375" customWidth="1"/>
    <col min="5" max="5" width="8.42578125" customWidth="1"/>
    <col min="6" max="8" width="7.7109375" customWidth="1"/>
    <col min="9" max="9" width="8.7109375" customWidth="1"/>
  </cols>
  <sheetData>
    <row r="1" spans="1:11" ht="15.95" customHeight="1">
      <c r="A1" s="1" t="s">
        <v>23</v>
      </c>
      <c r="E1" s="10"/>
      <c r="F1" s="10"/>
      <c r="G1" s="10"/>
    </row>
    <row r="2" spans="1:11" ht="15.95" customHeight="1">
      <c r="A2" s="1" t="s">
        <v>77</v>
      </c>
      <c r="F2" s="10"/>
      <c r="G2" s="10"/>
      <c r="H2" s="2"/>
      <c r="I2" s="2"/>
    </row>
    <row r="3" spans="1:11" ht="15.95" customHeight="1">
      <c r="A3" s="1" t="s">
        <v>78</v>
      </c>
    </row>
    <row r="4" spans="1:11" ht="15.95" customHeight="1">
      <c r="A4" s="3" t="s">
        <v>109</v>
      </c>
      <c r="E4" s="13"/>
      <c r="F4" s="13"/>
      <c r="G4" s="13"/>
      <c r="H4" s="13"/>
      <c r="I4" s="13"/>
    </row>
    <row r="5" spans="1:11" ht="15.95" customHeight="1">
      <c r="A5" s="1"/>
      <c r="B5" s="1"/>
      <c r="C5" s="1"/>
      <c r="D5" s="1"/>
      <c r="E5" s="113" t="s">
        <v>49</v>
      </c>
      <c r="F5" s="114" t="s">
        <v>11</v>
      </c>
      <c r="G5" s="114"/>
      <c r="H5" s="114"/>
      <c r="I5" s="114"/>
    </row>
    <row r="6" spans="1:11" ht="15.95" customHeight="1">
      <c r="A6" s="2" t="s">
        <v>14</v>
      </c>
      <c r="B6" s="2" t="s">
        <v>15</v>
      </c>
      <c r="C6" s="2" t="s">
        <v>1</v>
      </c>
      <c r="D6" s="1"/>
      <c r="E6" s="113"/>
      <c r="F6" s="2" t="s">
        <v>17</v>
      </c>
      <c r="G6" s="2" t="s">
        <v>18</v>
      </c>
      <c r="H6" s="2" t="s">
        <v>19</v>
      </c>
      <c r="I6" s="2" t="s">
        <v>31</v>
      </c>
      <c r="J6" s="2" t="s">
        <v>7</v>
      </c>
      <c r="K6" s="2" t="s">
        <v>6</v>
      </c>
    </row>
    <row r="7" spans="1:11" ht="15.95" customHeight="1">
      <c r="A7" s="41" t="s">
        <v>57</v>
      </c>
      <c r="B7" s="42" t="s">
        <v>58</v>
      </c>
      <c r="C7" s="5">
        <v>23635.846153846156</v>
      </c>
      <c r="D7" s="6"/>
      <c r="E7" s="5">
        <f>SUM(C7*0.075)</f>
        <v>1772.6884615384618</v>
      </c>
      <c r="F7" s="5">
        <f>SUM(47.57*26)</f>
        <v>1236.82</v>
      </c>
      <c r="G7" s="5">
        <f>SUM(C7*2*0.31/1000*26)</f>
        <v>381.00984000000005</v>
      </c>
      <c r="H7" s="5">
        <f>SUM(C7*3%)</f>
        <v>709.07538461538468</v>
      </c>
      <c r="I7" s="5">
        <f>SUM(F7:H7)</f>
        <v>2326.9052246153847</v>
      </c>
      <c r="J7" s="12">
        <v>7200</v>
      </c>
      <c r="K7" s="15">
        <f>SUM(C7+E7+I7+J7)</f>
        <v>34935.439840000006</v>
      </c>
    </row>
    <row r="8" spans="1:11" ht="15.95" customHeight="1">
      <c r="A8" s="24" t="s">
        <v>66</v>
      </c>
      <c r="B8" s="42" t="s">
        <v>63</v>
      </c>
      <c r="C8" s="5">
        <v>14987.576923076922</v>
      </c>
      <c r="D8" s="6"/>
      <c r="E8" s="5">
        <f t="shared" ref="E8:E10" si="0">SUM(C8*0.075)</f>
        <v>1124.0682692307691</v>
      </c>
      <c r="F8" s="5">
        <v>0</v>
      </c>
      <c r="G8" s="5">
        <f t="shared" ref="G8:G10" si="1">SUM(C8*2*0.31/1000*26)</f>
        <v>241.59974</v>
      </c>
      <c r="H8" s="5">
        <f t="shared" ref="H8:H10" si="2">SUM(C8*3%)</f>
        <v>449.62730769230762</v>
      </c>
      <c r="I8" s="5">
        <f t="shared" ref="I8:I10" si="3">SUM(F8:H8)</f>
        <v>691.22704769230768</v>
      </c>
      <c r="J8" s="12">
        <v>0</v>
      </c>
      <c r="K8" s="15">
        <f t="shared" ref="K8:K10" si="4">SUM(C8+E8+I8+J8)</f>
        <v>16802.872239999997</v>
      </c>
    </row>
    <row r="9" spans="1:11" ht="15.95" customHeight="1">
      <c r="A9" s="41" t="s">
        <v>67</v>
      </c>
      <c r="B9" s="42" t="s">
        <v>61</v>
      </c>
      <c r="C9" s="5">
        <v>7991.6923076923076</v>
      </c>
      <c r="D9" s="6"/>
      <c r="E9" s="5">
        <f t="shared" si="0"/>
        <v>599.37692307692305</v>
      </c>
      <c r="F9" s="5">
        <v>0</v>
      </c>
      <c r="G9" s="5">
        <f t="shared" si="1"/>
        <v>128.82607999999999</v>
      </c>
      <c r="H9" s="5">
        <f t="shared" si="2"/>
        <v>239.75076923076921</v>
      </c>
      <c r="I9" s="5">
        <f t="shared" si="3"/>
        <v>368.5768492307692</v>
      </c>
      <c r="J9" s="12">
        <v>0</v>
      </c>
      <c r="K9" s="15">
        <f t="shared" si="4"/>
        <v>8959.6460799999986</v>
      </c>
    </row>
    <row r="10" spans="1:11" ht="15.95" customHeight="1">
      <c r="A10" s="24" t="s">
        <v>65</v>
      </c>
      <c r="B10" s="42" t="s">
        <v>79</v>
      </c>
      <c r="C10" s="5">
        <v>5463</v>
      </c>
      <c r="D10" s="6"/>
      <c r="E10" s="5">
        <f t="shared" si="0"/>
        <v>409.72499999999997</v>
      </c>
      <c r="F10" s="5">
        <v>0</v>
      </c>
      <c r="G10" s="5">
        <f t="shared" si="1"/>
        <v>88.063559999999995</v>
      </c>
      <c r="H10" s="5">
        <f t="shared" si="2"/>
        <v>163.89</v>
      </c>
      <c r="I10" s="5">
        <f t="shared" si="3"/>
        <v>251.95355999999998</v>
      </c>
      <c r="J10" s="12">
        <v>0</v>
      </c>
      <c r="K10" s="15">
        <f t="shared" si="4"/>
        <v>6124.6785600000003</v>
      </c>
    </row>
    <row r="11" spans="1:11" ht="15.95" customHeight="1" thickBot="1">
      <c r="A11" s="16"/>
      <c r="B11" s="7"/>
      <c r="C11" s="23">
        <f>SUM(C7:C10)</f>
        <v>52078.115384615383</v>
      </c>
      <c r="D11" s="6"/>
      <c r="E11" s="23">
        <f t="shared" ref="E11:K11" si="5">SUM(E7:E10)</f>
        <v>3905.8586538461536</v>
      </c>
      <c r="F11" s="23">
        <f t="shared" si="5"/>
        <v>1236.82</v>
      </c>
      <c r="G11" s="23">
        <f t="shared" si="5"/>
        <v>839.49922000000015</v>
      </c>
      <c r="H11" s="23">
        <f t="shared" si="5"/>
        <v>1562.3434615384617</v>
      </c>
      <c r="I11" s="23">
        <f t="shared" si="5"/>
        <v>3638.6626815384616</v>
      </c>
      <c r="J11" s="23">
        <f t="shared" si="5"/>
        <v>7200</v>
      </c>
      <c r="K11" s="23">
        <f t="shared" si="5"/>
        <v>66822.63672000001</v>
      </c>
    </row>
    <row r="12" spans="1:11" ht="15.95" customHeight="1">
      <c r="K12" s="15"/>
    </row>
    <row r="13" spans="1:11" ht="15.95" customHeight="1"/>
    <row r="14" spans="1:11" ht="15.95" customHeight="1"/>
    <row r="15" spans="1:11" ht="15.95" customHeight="1"/>
    <row r="16" spans="1:11" ht="15.95" customHeight="1"/>
    <row r="17" ht="15.95" customHeight="1"/>
    <row r="18" ht="15.95" customHeight="1"/>
    <row r="19" ht="15.95" customHeight="1"/>
    <row r="20" ht="15.95" customHeight="1"/>
  </sheetData>
  <mergeCells count="2">
    <mergeCell ref="E5:E6"/>
    <mergeCell ref="F5:I5"/>
  </mergeCells>
  <phoneticPr fontId="12" type="noConversion"/>
  <pageMargins left="0.34" right="0.2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4"/>
  <sheetViews>
    <sheetView zoomScale="96" zoomScaleNormal="96" zoomScalePageLayoutView="150" workbookViewId="0">
      <selection activeCell="A4" sqref="A4"/>
    </sheetView>
  </sheetViews>
  <sheetFormatPr defaultColWidth="8.85546875" defaultRowHeight="12.75"/>
  <cols>
    <col min="1" max="1" width="5.7109375" style="9" customWidth="1"/>
    <col min="2" max="2" width="65.42578125" customWidth="1"/>
    <col min="3" max="3" width="13.7109375" customWidth="1"/>
    <col min="4" max="4" width="14" customWidth="1"/>
    <col min="5" max="5" width="15.140625" customWidth="1"/>
  </cols>
  <sheetData>
    <row r="1" spans="1:5" ht="15" customHeight="1">
      <c r="A1" s="1" t="s">
        <v>23</v>
      </c>
    </row>
    <row r="2" spans="1:5" ht="15" customHeight="1">
      <c r="A2" s="1" t="s">
        <v>77</v>
      </c>
    </row>
    <row r="3" spans="1:5" ht="15" customHeight="1">
      <c r="A3" s="1" t="s">
        <v>78</v>
      </c>
    </row>
    <row r="4" spans="1:5" ht="15" customHeight="1">
      <c r="A4" s="3" t="s">
        <v>110</v>
      </c>
    </row>
    <row r="5" spans="1:5" ht="15" customHeight="1">
      <c r="A5" s="3"/>
    </row>
    <row r="6" spans="1:5" ht="15" customHeight="1">
      <c r="A6" s="40" t="s">
        <v>21</v>
      </c>
      <c r="B6" s="6"/>
      <c r="C6" s="6"/>
      <c r="D6" s="6"/>
    </row>
    <row r="7" spans="1:5" ht="15" customHeight="1">
      <c r="A7"/>
      <c r="B7" s="1" t="s">
        <v>80</v>
      </c>
      <c r="C7" s="6"/>
      <c r="D7" s="4">
        <v>50525</v>
      </c>
    </row>
    <row r="8" spans="1:5" ht="15" customHeight="1">
      <c r="A8"/>
      <c r="B8" s="1" t="s">
        <v>56</v>
      </c>
      <c r="C8" s="6"/>
      <c r="D8" s="4">
        <v>1553</v>
      </c>
    </row>
    <row r="9" spans="1:5" ht="15" customHeight="1">
      <c r="A9"/>
      <c r="B9" s="1" t="s">
        <v>34</v>
      </c>
      <c r="C9" s="6"/>
      <c r="D9" s="4">
        <v>3906</v>
      </c>
    </row>
    <row r="10" spans="1:5" ht="15" customHeight="1">
      <c r="A10"/>
      <c r="B10" s="1" t="s">
        <v>35</v>
      </c>
      <c r="C10" s="6"/>
      <c r="D10" s="4">
        <v>1237</v>
      </c>
    </row>
    <row r="11" spans="1:5" ht="15" customHeight="1">
      <c r="A11"/>
      <c r="B11" s="1" t="s">
        <v>36</v>
      </c>
      <c r="D11" s="4">
        <v>839</v>
      </c>
    </row>
    <row r="12" spans="1:5" ht="15" customHeight="1">
      <c r="A12"/>
      <c r="B12" s="1" t="s">
        <v>37</v>
      </c>
      <c r="D12" s="4">
        <v>1562</v>
      </c>
    </row>
    <row r="13" spans="1:5" ht="15" customHeight="1">
      <c r="A13"/>
      <c r="B13" s="1" t="s">
        <v>38</v>
      </c>
      <c r="C13" s="6"/>
      <c r="D13" s="4">
        <v>7200</v>
      </c>
      <c r="E13" s="15"/>
    </row>
    <row r="14" spans="1:5" ht="15" customHeight="1">
      <c r="A14"/>
      <c r="D14" s="4"/>
    </row>
    <row r="15" spans="1:5" ht="15" customHeight="1">
      <c r="A15" s="3" t="s">
        <v>53</v>
      </c>
      <c r="B15" s="22"/>
      <c r="C15" s="6"/>
      <c r="D15" s="4"/>
    </row>
    <row r="16" spans="1:5" ht="15" customHeight="1">
      <c r="A16"/>
      <c r="B16" s="39" t="s">
        <v>3</v>
      </c>
      <c r="C16" s="29"/>
      <c r="D16" s="4"/>
    </row>
    <row r="17" spans="1:4" ht="15" customHeight="1">
      <c r="A17"/>
      <c r="B17" s="30" t="s">
        <v>40</v>
      </c>
      <c r="C17" s="37" t="s">
        <v>0</v>
      </c>
      <c r="D17" s="4"/>
    </row>
    <row r="18" spans="1:4" ht="15" customHeight="1">
      <c r="A18"/>
      <c r="B18" s="32" t="s">
        <v>41</v>
      </c>
      <c r="C18" s="28">
        <v>3500</v>
      </c>
      <c r="D18" s="4"/>
    </row>
    <row r="19" spans="1:4" ht="15" customHeight="1">
      <c r="A19"/>
      <c r="B19" s="32" t="s">
        <v>39</v>
      </c>
      <c r="C19" s="19">
        <v>1000</v>
      </c>
      <c r="D19" s="4"/>
    </row>
    <row r="20" spans="1:4" ht="15" customHeight="1">
      <c r="A20"/>
      <c r="B20" s="32" t="s">
        <v>81</v>
      </c>
      <c r="C20" s="19">
        <v>1000</v>
      </c>
      <c r="D20" s="4"/>
    </row>
    <row r="21" spans="1:4" ht="15" customHeight="1">
      <c r="A21"/>
      <c r="B21" s="33" t="s">
        <v>82</v>
      </c>
      <c r="C21" s="19">
        <v>1500</v>
      </c>
      <c r="D21" s="4">
        <f>SUM(C18:C21)</f>
        <v>7000</v>
      </c>
    </row>
    <row r="22" spans="1:4" ht="15" customHeight="1">
      <c r="A22"/>
      <c r="B22" s="22"/>
      <c r="C22" s="44"/>
      <c r="D22" s="4"/>
    </row>
    <row r="23" spans="1:4" ht="15" customHeight="1">
      <c r="A23"/>
      <c r="B23" s="31"/>
      <c r="C23" s="29"/>
      <c r="D23" s="4"/>
    </row>
    <row r="24" spans="1:4" ht="15" customHeight="1">
      <c r="A24"/>
      <c r="B24" s="39" t="s">
        <v>4</v>
      </c>
      <c r="C24" s="29"/>
      <c r="D24" s="4"/>
    </row>
    <row r="25" spans="1:4" ht="15" customHeight="1">
      <c r="A25"/>
      <c r="B25" s="43" t="s">
        <v>70</v>
      </c>
      <c r="C25" s="37">
        <v>500</v>
      </c>
      <c r="D25" s="4">
        <v>500</v>
      </c>
    </row>
    <row r="26" spans="1:4" ht="15" customHeight="1">
      <c r="A26"/>
      <c r="B26" s="31"/>
      <c r="C26" s="29"/>
      <c r="D26" s="4"/>
    </row>
    <row r="27" spans="1:4" ht="15" customHeight="1">
      <c r="A27"/>
      <c r="B27" s="39" t="s">
        <v>51</v>
      </c>
      <c r="C27" s="29"/>
      <c r="D27" s="4"/>
    </row>
    <row r="28" spans="1:4" ht="15" customHeight="1">
      <c r="A28"/>
      <c r="B28" s="43" t="s">
        <v>74</v>
      </c>
      <c r="C28" s="37">
        <v>2500</v>
      </c>
      <c r="D28" s="4">
        <v>2500</v>
      </c>
    </row>
    <row r="29" spans="1:4" ht="15" customHeight="1">
      <c r="A29"/>
      <c r="B29" s="32" t="s">
        <v>75</v>
      </c>
      <c r="C29" s="28" t="s">
        <v>5</v>
      </c>
      <c r="D29" s="4"/>
    </row>
    <row r="30" spans="1:4" ht="15" customHeight="1">
      <c r="A30"/>
      <c r="B30" s="31"/>
      <c r="C30" s="29"/>
      <c r="D30" s="4"/>
    </row>
    <row r="31" spans="1:4" ht="15" customHeight="1">
      <c r="D31" s="12"/>
    </row>
    <row r="32" spans="1:4" ht="15" customHeight="1">
      <c r="A32" s="3" t="s">
        <v>8</v>
      </c>
      <c r="B32" s="31"/>
      <c r="C32" s="29"/>
      <c r="D32" s="12"/>
    </row>
    <row r="33" spans="1:4" ht="15" customHeight="1">
      <c r="A33"/>
      <c r="B33" s="1" t="s">
        <v>54</v>
      </c>
      <c r="D33" s="12"/>
    </row>
    <row r="34" spans="1:4" ht="15" customHeight="1">
      <c r="A34"/>
      <c r="B34" s="32" t="s">
        <v>72</v>
      </c>
      <c r="C34" s="28">
        <v>5190</v>
      </c>
      <c r="D34" s="12">
        <v>5190</v>
      </c>
    </row>
    <row r="35" spans="1:4" ht="15" customHeight="1">
      <c r="A35"/>
      <c r="B35" s="32" t="s">
        <v>73</v>
      </c>
      <c r="C35" s="19"/>
      <c r="D35" s="12"/>
    </row>
    <row r="36" spans="1:4" ht="15" customHeight="1">
      <c r="A36"/>
      <c r="B36" s="31"/>
      <c r="C36" s="18"/>
      <c r="D36" s="12"/>
    </row>
    <row r="37" spans="1:4" ht="15" customHeight="1">
      <c r="A37"/>
      <c r="B37" s="39" t="s">
        <v>12</v>
      </c>
      <c r="C37" s="29"/>
      <c r="D37" s="12"/>
    </row>
    <row r="38" spans="1:4" ht="15" customHeight="1">
      <c r="A38"/>
      <c r="B38" s="38" t="s">
        <v>71</v>
      </c>
      <c r="C38" s="37">
        <v>10520</v>
      </c>
      <c r="D38" s="12">
        <v>10520</v>
      </c>
    </row>
    <row r="39" spans="1:4" ht="15" customHeight="1">
      <c r="A39"/>
      <c r="B39" s="32"/>
      <c r="C39" s="28" t="s">
        <v>5</v>
      </c>
      <c r="D39" s="12"/>
    </row>
    <row r="40" spans="1:4" ht="15" customHeight="1">
      <c r="D40" s="12"/>
    </row>
    <row r="41" spans="1:4" ht="15" customHeight="1">
      <c r="A41" s="3" t="s">
        <v>52</v>
      </c>
      <c r="B41" s="31"/>
      <c r="C41" s="29"/>
      <c r="D41" s="12"/>
    </row>
    <row r="42" spans="1:4" ht="15" customHeight="1">
      <c r="B42" s="39" t="s">
        <v>55</v>
      </c>
      <c r="C42" s="29"/>
      <c r="D42" s="12"/>
    </row>
    <row r="43" spans="1:4" ht="15" customHeight="1">
      <c r="B43" s="32" t="s">
        <v>83</v>
      </c>
      <c r="C43" s="37">
        <v>20000</v>
      </c>
      <c r="D43" s="12">
        <v>20000</v>
      </c>
    </row>
    <row r="44" spans="1:4" ht="15" customHeight="1">
      <c r="B44" s="32" t="s">
        <v>84</v>
      </c>
      <c r="C44" s="28" t="s">
        <v>76</v>
      </c>
      <c r="D44" s="45"/>
    </row>
    <row r="45" spans="1:4" ht="23.25" customHeight="1" thickBot="1">
      <c r="D45" s="46">
        <f>SUM(D7:D44)</f>
        <v>112532</v>
      </c>
    </row>
    <row r="46" spans="1:4" ht="15" customHeight="1" thickTop="1">
      <c r="D46" s="12"/>
    </row>
    <row r="47" spans="1:4" ht="15" customHeight="1">
      <c r="D47" s="12"/>
    </row>
    <row r="48" spans="1:4" ht="15" customHeight="1">
      <c r="D48" s="12"/>
    </row>
    <row r="49" spans="4:4" ht="15" customHeight="1">
      <c r="D49" s="12"/>
    </row>
    <row r="50" spans="4:4" ht="15" customHeight="1">
      <c r="D50" s="12"/>
    </row>
    <row r="51" spans="4:4" ht="15" customHeight="1">
      <c r="D51" s="12"/>
    </row>
    <row r="52" spans="4:4" ht="15" customHeight="1">
      <c r="D52" s="12"/>
    </row>
    <row r="53" spans="4:4" ht="15" customHeight="1">
      <c r="D53" s="12"/>
    </row>
    <row r="54" spans="4:4" ht="15" customHeight="1">
      <c r="D54" s="12"/>
    </row>
    <row r="55" spans="4:4" ht="15" customHeight="1">
      <c r="D55" s="12"/>
    </row>
    <row r="56" spans="4:4" ht="15" customHeight="1">
      <c r="D56" s="12"/>
    </row>
    <row r="57" spans="4:4" ht="15" customHeight="1">
      <c r="D57" s="12"/>
    </row>
    <row r="58" spans="4:4" ht="15" customHeight="1">
      <c r="D58" s="12"/>
    </row>
    <row r="59" spans="4:4" ht="15" customHeight="1">
      <c r="D59" s="12"/>
    </row>
    <row r="60" spans="4:4" ht="15" customHeight="1"/>
    <row r="61" spans="4:4" ht="15" customHeight="1"/>
    <row r="62" spans="4:4" ht="15" customHeight="1"/>
    <row r="63" spans="4:4" ht="15" customHeight="1"/>
    <row r="64" spans="4: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</sheetData>
  <phoneticPr fontId="0" type="noConversion"/>
  <pageMargins left="0.32" right="0.21" top="0.54" bottom="0.31" header="0.5" footer="0.2800000000000000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1"/>
  <sheetViews>
    <sheetView tabSelected="1" zoomScaleNormal="100" zoomScalePageLayoutView="150" workbookViewId="0">
      <selection activeCell="B9" sqref="B9"/>
    </sheetView>
  </sheetViews>
  <sheetFormatPr defaultColWidth="8.85546875" defaultRowHeight="12.75"/>
  <cols>
    <col min="1" max="1" width="5.85546875" customWidth="1"/>
    <col min="2" max="2" width="24.85546875" customWidth="1"/>
    <col min="3" max="6" width="12.7109375" customWidth="1"/>
    <col min="7" max="9" width="10.7109375" customWidth="1"/>
  </cols>
  <sheetData>
    <row r="1" spans="1:7" ht="15" customHeight="1">
      <c r="A1" s="1" t="s">
        <v>23</v>
      </c>
    </row>
    <row r="2" spans="1:7" ht="15" customHeight="1">
      <c r="A2" s="1" t="s">
        <v>77</v>
      </c>
      <c r="F2" s="2"/>
      <c r="G2" s="2"/>
    </row>
    <row r="3" spans="1:7" ht="15" customHeight="1">
      <c r="A3" s="1" t="s">
        <v>78</v>
      </c>
    </row>
    <row r="4" spans="1:7" ht="15" customHeight="1">
      <c r="A4" s="3" t="s">
        <v>111</v>
      </c>
    </row>
    <row r="5" spans="1:7" ht="15" customHeight="1">
      <c r="B5" s="2"/>
      <c r="C5" s="34" t="s">
        <v>42</v>
      </c>
      <c r="D5" s="34" t="s">
        <v>43</v>
      </c>
      <c r="E5" s="34" t="s">
        <v>44</v>
      </c>
      <c r="F5" s="34" t="s">
        <v>6</v>
      </c>
    </row>
    <row r="6" spans="1:7" ht="15" customHeight="1">
      <c r="A6" s="1" t="s">
        <v>21</v>
      </c>
      <c r="B6" s="2"/>
      <c r="C6" s="8"/>
      <c r="D6" s="8"/>
      <c r="E6" s="8"/>
    </row>
    <row r="7" spans="1:7" ht="15" customHeight="1">
      <c r="A7" s="1"/>
      <c r="B7" t="s">
        <v>1</v>
      </c>
      <c r="C7" s="4">
        <v>50525</v>
      </c>
      <c r="D7" s="4">
        <v>0</v>
      </c>
      <c r="E7" s="4">
        <v>0</v>
      </c>
      <c r="F7" s="4">
        <f>SUM(C7:E7)</f>
        <v>50525</v>
      </c>
    </row>
    <row r="8" spans="1:7" ht="15" customHeight="1">
      <c r="A8" s="1"/>
      <c r="B8" s="22" t="s">
        <v>56</v>
      </c>
      <c r="C8" s="4">
        <v>0</v>
      </c>
      <c r="D8" s="4">
        <v>1553</v>
      </c>
      <c r="E8" s="4">
        <v>0</v>
      </c>
      <c r="F8" s="4">
        <f>SUM(C8:E8)</f>
        <v>1553</v>
      </c>
    </row>
    <row r="9" spans="1:7" ht="15" customHeight="1">
      <c r="A9" s="1"/>
      <c r="B9" t="s">
        <v>10</v>
      </c>
      <c r="C9" s="4">
        <v>3906</v>
      </c>
      <c r="D9" s="4">
        <v>0</v>
      </c>
      <c r="E9" s="4">
        <v>0</v>
      </c>
      <c r="F9" s="4">
        <f t="shared" ref="F9:F13" si="0">SUM(C9:E9)</f>
        <v>3906</v>
      </c>
    </row>
    <row r="10" spans="1:7" ht="15" customHeight="1">
      <c r="A10" s="1"/>
      <c r="B10" t="s">
        <v>17</v>
      </c>
      <c r="C10" s="4">
        <v>1237</v>
      </c>
      <c r="D10" s="4">
        <v>0</v>
      </c>
      <c r="E10" s="4">
        <v>0</v>
      </c>
      <c r="F10" s="4">
        <f t="shared" si="0"/>
        <v>1237</v>
      </c>
    </row>
    <row r="11" spans="1:7" ht="15" customHeight="1">
      <c r="A11" s="1"/>
      <c r="B11" t="s">
        <v>18</v>
      </c>
      <c r="C11" s="4">
        <v>839</v>
      </c>
      <c r="D11" s="4">
        <v>0</v>
      </c>
      <c r="E11" s="4">
        <v>0</v>
      </c>
      <c r="F11" s="4">
        <f t="shared" si="0"/>
        <v>839</v>
      </c>
    </row>
    <row r="12" spans="1:7" ht="15" customHeight="1">
      <c r="A12" s="1"/>
      <c r="B12" t="s">
        <v>9</v>
      </c>
      <c r="C12" s="4">
        <v>1562</v>
      </c>
      <c r="D12" s="4">
        <v>0</v>
      </c>
      <c r="E12" s="4">
        <v>0</v>
      </c>
      <c r="F12" s="4">
        <f t="shared" si="0"/>
        <v>1562</v>
      </c>
    </row>
    <row r="13" spans="1:7" ht="15" customHeight="1">
      <c r="A13" s="1"/>
      <c r="B13" t="s">
        <v>2</v>
      </c>
      <c r="C13" s="4">
        <v>7200</v>
      </c>
      <c r="D13" s="4">
        <v>0</v>
      </c>
      <c r="E13" s="4">
        <v>0</v>
      </c>
      <c r="F13" s="4">
        <f t="shared" si="0"/>
        <v>7200</v>
      </c>
    </row>
    <row r="14" spans="1:7" ht="15" customHeight="1" thickBot="1">
      <c r="A14" s="1"/>
      <c r="C14" s="65">
        <f>SUM(C7:C13)</f>
        <v>65269</v>
      </c>
      <c r="D14" s="65">
        <f>SUM(D7:D13)</f>
        <v>1553</v>
      </c>
      <c r="E14" s="65">
        <f>SUM(E7:E13)</f>
        <v>0</v>
      </c>
      <c r="F14" s="65">
        <f>SUM(F7:F13)</f>
        <v>66822</v>
      </c>
    </row>
    <row r="15" spans="1:7" ht="15" customHeight="1">
      <c r="A15" s="1" t="s">
        <v>53</v>
      </c>
      <c r="C15" s="66"/>
      <c r="D15" s="66"/>
      <c r="E15" s="66"/>
      <c r="F15" s="66"/>
    </row>
    <row r="16" spans="1:7" ht="15" customHeight="1">
      <c r="A16" s="1"/>
      <c r="B16" s="22" t="s">
        <v>3</v>
      </c>
      <c r="C16" s="66">
        <v>3500</v>
      </c>
      <c r="D16" s="66">
        <v>3500</v>
      </c>
      <c r="E16" s="66">
        <v>0</v>
      </c>
      <c r="F16" s="66">
        <f>SUM(C16:E16)</f>
        <v>7000</v>
      </c>
    </row>
    <row r="17" spans="1:6" ht="15" customHeight="1">
      <c r="A17" s="1"/>
      <c r="B17" t="s">
        <v>4</v>
      </c>
      <c r="C17" s="66">
        <v>0</v>
      </c>
      <c r="D17" s="66">
        <v>500</v>
      </c>
      <c r="E17" s="66">
        <v>0</v>
      </c>
      <c r="F17" s="66">
        <f t="shared" ref="F17:F18" si="1">SUM(C17:E17)</f>
        <v>500</v>
      </c>
    </row>
    <row r="18" spans="1:6" ht="15" customHeight="1">
      <c r="A18" s="1"/>
      <c r="B18" s="22" t="s">
        <v>51</v>
      </c>
      <c r="C18" s="67">
        <v>2500</v>
      </c>
      <c r="D18" s="67">
        <v>0</v>
      </c>
      <c r="E18" s="67">
        <v>0</v>
      </c>
      <c r="F18" s="67">
        <f t="shared" si="1"/>
        <v>2500</v>
      </c>
    </row>
    <row r="19" spans="1:6" ht="15" customHeight="1" thickBot="1">
      <c r="A19" s="1"/>
      <c r="C19" s="68">
        <f>SUM(C16:C18)</f>
        <v>6000</v>
      </c>
      <c r="D19" s="68">
        <f>SUM(D16:D18)</f>
        <v>4000</v>
      </c>
      <c r="E19" s="68">
        <f>SUM(E16:E18)</f>
        <v>0</v>
      </c>
      <c r="F19" s="68">
        <f>SUM(F16:F18)</f>
        <v>10000</v>
      </c>
    </row>
    <row r="20" spans="1:6" ht="15" customHeight="1">
      <c r="A20" s="1" t="s">
        <v>22</v>
      </c>
      <c r="C20" s="66"/>
      <c r="D20" s="66"/>
      <c r="E20" s="66"/>
      <c r="F20" s="66"/>
    </row>
    <row r="21" spans="1:6" ht="15" customHeight="1">
      <c r="A21" s="1"/>
      <c r="B21" s="22" t="s">
        <v>50</v>
      </c>
      <c r="C21" s="66">
        <v>0</v>
      </c>
      <c r="D21" s="66">
        <v>0</v>
      </c>
      <c r="E21" s="66">
        <v>0</v>
      </c>
      <c r="F21" s="66">
        <f>SUM(C21:E21)</f>
        <v>0</v>
      </c>
    </row>
    <row r="22" spans="1:6" ht="15" customHeight="1" thickBot="1">
      <c r="A22" s="1"/>
      <c r="C22" s="65">
        <f>SUM(C21:C21)</f>
        <v>0</v>
      </c>
      <c r="D22" s="65">
        <f>SUM(D21:D21)</f>
        <v>0</v>
      </c>
      <c r="E22" s="65">
        <f>SUM(E21:E21)</f>
        <v>0</v>
      </c>
      <c r="F22" s="65">
        <f>SUM(F21:F21)</f>
        <v>0</v>
      </c>
    </row>
    <row r="23" spans="1:6" ht="15" customHeight="1">
      <c r="A23" s="1" t="s">
        <v>8</v>
      </c>
      <c r="C23" s="66"/>
      <c r="D23" s="66"/>
      <c r="E23" s="66"/>
      <c r="F23" s="66"/>
    </row>
    <row r="24" spans="1:6" ht="15" customHeight="1">
      <c r="A24" s="1"/>
      <c r="B24" s="6" t="s">
        <v>24</v>
      </c>
      <c r="C24" s="66">
        <v>0</v>
      </c>
      <c r="D24" s="66">
        <v>0</v>
      </c>
      <c r="E24" s="66">
        <v>5190</v>
      </c>
      <c r="F24" s="66">
        <f>SUM(C24:E24)</f>
        <v>5190</v>
      </c>
    </row>
    <row r="25" spans="1:6" ht="15" customHeight="1">
      <c r="A25" s="1"/>
      <c r="B25" s="6" t="s">
        <v>25</v>
      </c>
      <c r="C25" s="67">
        <v>0</v>
      </c>
      <c r="D25" s="67">
        <v>10520</v>
      </c>
      <c r="E25" s="67">
        <v>0</v>
      </c>
      <c r="F25" s="66">
        <f>SUM(C25:E25)</f>
        <v>10520</v>
      </c>
    </row>
    <row r="26" spans="1:6" ht="15" customHeight="1" thickBot="1">
      <c r="A26" s="1"/>
      <c r="C26" s="65">
        <f>SUM(C24:C25)</f>
        <v>0</v>
      </c>
      <c r="D26" s="65">
        <f>SUM(D24:D25)</f>
        <v>10520</v>
      </c>
      <c r="E26" s="65">
        <f>SUM(E24:E25)</f>
        <v>5190</v>
      </c>
      <c r="F26" s="65">
        <f>SUM(F24:F25)</f>
        <v>15710</v>
      </c>
    </row>
    <row r="27" spans="1:6" ht="15" customHeight="1">
      <c r="A27" s="1" t="s">
        <v>52</v>
      </c>
      <c r="C27" s="29"/>
      <c r="D27" s="29"/>
      <c r="E27" s="29"/>
      <c r="F27" s="29"/>
    </row>
    <row r="28" spans="1:6" ht="15" customHeight="1">
      <c r="B28" s="22" t="s">
        <v>115</v>
      </c>
      <c r="C28" s="66">
        <v>0</v>
      </c>
      <c r="D28" s="66">
        <v>20000</v>
      </c>
      <c r="E28" s="66">
        <v>0</v>
      </c>
      <c r="F28" s="66">
        <f>SUM(C28:E28)</f>
        <v>20000</v>
      </c>
    </row>
    <row r="29" spans="1:6" ht="15" customHeight="1" thickBot="1">
      <c r="B29" s="6"/>
      <c r="C29" s="65">
        <f>SUM(C28:C28)</f>
        <v>0</v>
      </c>
      <c r="D29" s="65">
        <f>SUM(D28:D28)</f>
        <v>20000</v>
      </c>
      <c r="E29" s="65">
        <f>SUM(E28:E28)</f>
        <v>0</v>
      </c>
      <c r="F29" s="65">
        <f>SUM(F28:F28)</f>
        <v>20000</v>
      </c>
    </row>
    <row r="30" spans="1:6" ht="18.75" customHeight="1" thickBot="1">
      <c r="B30" s="1" t="s">
        <v>6</v>
      </c>
      <c r="C30" s="69">
        <f>SUM(C14+C19+C22+C26+C29)</f>
        <v>71269</v>
      </c>
      <c r="D30" s="69">
        <f>SUM(D14+D19+D22+D26+D29)</f>
        <v>36073</v>
      </c>
      <c r="E30" s="69">
        <f>SUM(E14+E19+E22+E26+E29)</f>
        <v>5190</v>
      </c>
      <c r="F30" s="69">
        <f>SUM(F14+F19+F22+F26+F29)</f>
        <v>112532</v>
      </c>
    </row>
    <row r="31" spans="1:6" ht="15" customHeight="1" thickTop="1">
      <c r="C31" s="4"/>
      <c r="D31" s="4"/>
      <c r="E31" s="4"/>
      <c r="F31" s="4"/>
    </row>
  </sheetData>
  <phoneticPr fontId="0" type="noConversion"/>
  <pageMargins left="0.75" right="0.25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D11" sqref="D11"/>
    </sheetView>
  </sheetViews>
  <sheetFormatPr defaultRowHeight="12.75"/>
  <cols>
    <col min="1" max="1" width="9.140625" customWidth="1"/>
    <col min="2" max="2" width="14.28515625" customWidth="1"/>
    <col min="3" max="3" width="21.28515625" customWidth="1"/>
    <col min="4" max="4" width="17.85546875" customWidth="1"/>
    <col min="5" max="5" width="12.7109375" customWidth="1"/>
    <col min="6" max="6" width="10.7109375" customWidth="1"/>
    <col min="9" max="9" width="10.7109375" customWidth="1"/>
  </cols>
  <sheetData>
    <row r="1" spans="1:9">
      <c r="A1" s="1" t="s">
        <v>23</v>
      </c>
    </row>
    <row r="2" spans="1:9">
      <c r="A2" s="1" t="s">
        <v>77</v>
      </c>
    </row>
    <row r="3" spans="1:9">
      <c r="A3" s="1" t="s">
        <v>78</v>
      </c>
    </row>
    <row r="4" spans="1:9">
      <c r="A4" s="3" t="s">
        <v>85</v>
      </c>
    </row>
    <row r="6" spans="1:9" ht="39.75" customHeight="1">
      <c r="A6" s="115" t="s">
        <v>102</v>
      </c>
      <c r="B6" s="115"/>
      <c r="C6" s="115"/>
      <c r="D6" s="115"/>
      <c r="E6" s="115"/>
      <c r="F6" s="115"/>
      <c r="G6" s="115"/>
      <c r="H6" s="115"/>
      <c r="I6" s="115"/>
    </row>
    <row r="7" spans="1:9" ht="89.25">
      <c r="A7" s="50" t="s">
        <v>113</v>
      </c>
      <c r="B7" s="51" t="s">
        <v>86</v>
      </c>
      <c r="C7" s="52" t="s">
        <v>87</v>
      </c>
      <c r="D7" s="52" t="s">
        <v>88</v>
      </c>
      <c r="E7" s="53" t="s">
        <v>89</v>
      </c>
      <c r="F7" s="54" t="s">
        <v>90</v>
      </c>
      <c r="G7" s="54" t="s">
        <v>91</v>
      </c>
      <c r="H7" s="54" t="s">
        <v>112</v>
      </c>
      <c r="I7" s="54" t="s">
        <v>92</v>
      </c>
    </row>
    <row r="8" spans="1:9" ht="102">
      <c r="A8" s="116"/>
      <c r="B8" s="118" t="s">
        <v>103</v>
      </c>
      <c r="C8" s="33" t="s">
        <v>104</v>
      </c>
      <c r="D8" s="55" t="s">
        <v>108</v>
      </c>
      <c r="E8" s="33" t="s">
        <v>104</v>
      </c>
      <c r="F8" s="56"/>
      <c r="G8" s="56"/>
      <c r="H8" s="56"/>
      <c r="I8" s="56"/>
    </row>
    <row r="9" spans="1:9" ht="51">
      <c r="A9" s="117"/>
      <c r="B9" s="119"/>
      <c r="C9" s="33" t="s">
        <v>105</v>
      </c>
      <c r="D9" s="55" t="s">
        <v>93</v>
      </c>
      <c r="E9" s="33" t="s">
        <v>94</v>
      </c>
      <c r="F9" s="56"/>
      <c r="G9" s="56"/>
      <c r="H9" s="56"/>
      <c r="I9" s="56"/>
    </row>
    <row r="10" spans="1:9" ht="51">
      <c r="A10" s="56"/>
      <c r="B10" s="57" t="s">
        <v>106</v>
      </c>
      <c r="C10" s="33" t="s">
        <v>107</v>
      </c>
      <c r="D10" s="55" t="s">
        <v>114</v>
      </c>
      <c r="E10" s="33" t="s">
        <v>95</v>
      </c>
      <c r="F10" s="56"/>
      <c r="G10" s="56"/>
      <c r="H10" s="56"/>
      <c r="I10" s="56"/>
    </row>
  </sheetData>
  <mergeCells count="3">
    <mergeCell ref="A6:I6"/>
    <mergeCell ref="A8:A9"/>
    <mergeCell ref="B8:B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F39" sqref="F39"/>
    </sheetView>
  </sheetViews>
  <sheetFormatPr defaultRowHeight="12.75"/>
  <cols>
    <col min="1" max="1" width="5.7109375" customWidth="1"/>
    <col min="2" max="2" width="17.7109375" customWidth="1"/>
    <col min="3" max="3" width="10.28515625" bestFit="1" customWidth="1"/>
  </cols>
  <sheetData>
    <row r="1" spans="1:9">
      <c r="A1" s="1" t="s">
        <v>23</v>
      </c>
    </row>
    <row r="2" spans="1:9">
      <c r="A2" s="1" t="s">
        <v>77</v>
      </c>
      <c r="G2" s="47"/>
      <c r="H2" s="47"/>
    </row>
    <row r="3" spans="1:9">
      <c r="A3" s="1" t="s">
        <v>78</v>
      </c>
    </row>
    <row r="4" spans="1:9">
      <c r="A4" s="3" t="s">
        <v>96</v>
      </c>
    </row>
    <row r="5" spans="1:9">
      <c r="D5" s="114" t="s">
        <v>97</v>
      </c>
      <c r="E5" s="114"/>
      <c r="F5" s="114"/>
      <c r="G5" s="114"/>
      <c r="H5" s="114"/>
      <c r="I5" s="114"/>
    </row>
    <row r="6" spans="1:9" ht="27" customHeight="1">
      <c r="B6" s="47"/>
      <c r="C6" s="49"/>
      <c r="D6" s="120" t="s">
        <v>116</v>
      </c>
      <c r="E6" s="121"/>
      <c r="F6" s="120" t="s">
        <v>117</v>
      </c>
      <c r="G6" s="121"/>
      <c r="H6" s="120" t="s">
        <v>118</v>
      </c>
      <c r="I6" s="121"/>
    </row>
    <row r="7" spans="1:9">
      <c r="A7" s="1" t="s">
        <v>21</v>
      </c>
      <c r="B7" s="47"/>
      <c r="C7" s="49"/>
      <c r="D7" s="59"/>
      <c r="E7" s="58"/>
      <c r="F7" s="59"/>
      <c r="G7" s="60"/>
      <c r="H7" s="59"/>
      <c r="I7" s="60"/>
    </row>
    <row r="8" spans="1:9">
      <c r="B8" s="61" t="s">
        <v>98</v>
      </c>
      <c r="C8" s="73" t="s">
        <v>99</v>
      </c>
      <c r="D8" s="59" t="s">
        <v>100</v>
      </c>
      <c r="E8" s="62" t="s">
        <v>0</v>
      </c>
      <c r="F8" s="59" t="s">
        <v>100</v>
      </c>
      <c r="G8" s="62" t="s">
        <v>0</v>
      </c>
      <c r="H8" s="59" t="s">
        <v>100</v>
      </c>
      <c r="I8" s="62" t="s">
        <v>0</v>
      </c>
    </row>
    <row r="9" spans="1:9" ht="13.5">
      <c r="B9" s="41" t="s">
        <v>57</v>
      </c>
      <c r="C9" s="5">
        <v>23635.846153846156</v>
      </c>
      <c r="D9" s="64">
        <v>0.5</v>
      </c>
      <c r="E9" s="63">
        <f>SUM(C9*D9)</f>
        <v>11817.923076923078</v>
      </c>
      <c r="F9" s="64">
        <v>0.25</v>
      </c>
      <c r="G9" s="63">
        <f>SUM(C9*F9)</f>
        <v>5908.961538461539</v>
      </c>
      <c r="H9" s="64">
        <v>0.25</v>
      </c>
      <c r="I9" s="63">
        <f>SUM(C9*H9)</f>
        <v>5908.961538461539</v>
      </c>
    </row>
    <row r="10" spans="1:9" ht="13.5">
      <c r="B10" s="24" t="s">
        <v>66</v>
      </c>
      <c r="C10" s="5">
        <v>14987.576923076922</v>
      </c>
      <c r="D10" s="64">
        <v>0.75</v>
      </c>
      <c r="E10" s="63">
        <f t="shared" ref="E10:E19" si="0">SUM(C10*D10)</f>
        <v>11240.682692307691</v>
      </c>
      <c r="F10" s="64">
        <v>0.15</v>
      </c>
      <c r="G10" s="63">
        <f t="shared" ref="G10:G19" si="1">SUM(C10*F10)</f>
        <v>2248.1365384615383</v>
      </c>
      <c r="H10" s="64">
        <v>0.1</v>
      </c>
      <c r="I10" s="63">
        <f t="shared" ref="I10:I19" si="2">SUM(C10*H10)</f>
        <v>1498.7576923076922</v>
      </c>
    </row>
    <row r="11" spans="1:9" ht="13.5">
      <c r="B11" s="41" t="s">
        <v>67</v>
      </c>
      <c r="C11" s="5">
        <v>7991.6923076923076</v>
      </c>
      <c r="D11" s="64">
        <v>0.1</v>
      </c>
      <c r="E11" s="63">
        <f t="shared" si="0"/>
        <v>799.16923076923081</v>
      </c>
      <c r="F11" s="64">
        <v>0.75</v>
      </c>
      <c r="G11" s="63">
        <f t="shared" si="1"/>
        <v>5993.7692307692305</v>
      </c>
      <c r="H11" s="64">
        <v>0.15</v>
      </c>
      <c r="I11" s="63">
        <f t="shared" si="2"/>
        <v>1198.7538461538461</v>
      </c>
    </row>
    <row r="12" spans="1:9" ht="13.5">
      <c r="B12" s="24" t="s">
        <v>65</v>
      </c>
      <c r="C12" s="76">
        <v>5463</v>
      </c>
      <c r="D12" s="77">
        <v>0.1</v>
      </c>
      <c r="E12" s="78">
        <f t="shared" si="0"/>
        <v>546.30000000000007</v>
      </c>
      <c r="F12" s="77">
        <v>0.75</v>
      </c>
      <c r="G12" s="78">
        <f t="shared" si="1"/>
        <v>4097.25</v>
      </c>
      <c r="H12" s="77">
        <v>0.15</v>
      </c>
      <c r="I12" s="78">
        <f t="shared" si="2"/>
        <v>819.44999999999993</v>
      </c>
    </row>
    <row r="13" spans="1:9" ht="13.5">
      <c r="B13" s="24"/>
      <c r="C13" s="5">
        <f>SUM(C9:C12)</f>
        <v>52078.115384615383</v>
      </c>
      <c r="D13" s="64">
        <f>SUM(E13/52078)</f>
        <v>0.46860622527746842</v>
      </c>
      <c r="E13" s="5">
        <f>SUM(E9:E12)</f>
        <v>24404.075000000001</v>
      </c>
      <c r="F13" s="64">
        <f>SUM(G13/52078)</f>
        <v>0.3503997332403761</v>
      </c>
      <c r="G13" s="5">
        <f>SUM(G9:G12)</f>
        <v>18248.117307692308</v>
      </c>
      <c r="H13" s="64">
        <f>SUM(I13/52078)</f>
        <v>0.1809962570936495</v>
      </c>
      <c r="I13" s="5">
        <f>SUM(I9:I12)</f>
        <v>9425.923076923078</v>
      </c>
    </row>
    <row r="14" spans="1:9" ht="13.5">
      <c r="B14" s="24"/>
      <c r="C14" s="5"/>
      <c r="D14" s="64"/>
      <c r="E14" s="63"/>
      <c r="F14" s="64"/>
      <c r="G14" s="63"/>
      <c r="H14" s="64"/>
      <c r="I14" s="63"/>
    </row>
    <row r="15" spans="1:9">
      <c r="B15" t="s">
        <v>10</v>
      </c>
      <c r="C15" s="5">
        <v>3906</v>
      </c>
      <c r="D15" s="64">
        <v>0.47</v>
      </c>
      <c r="E15" s="63">
        <f t="shared" si="0"/>
        <v>1835.82</v>
      </c>
      <c r="F15" s="64">
        <v>0.35</v>
      </c>
      <c r="G15" s="63">
        <f t="shared" si="1"/>
        <v>1367.1</v>
      </c>
      <c r="H15" s="64">
        <v>0.18</v>
      </c>
      <c r="I15" s="63">
        <f t="shared" si="2"/>
        <v>703.07999999999993</v>
      </c>
    </row>
    <row r="16" spans="1:9">
      <c r="B16" t="s">
        <v>17</v>
      </c>
      <c r="C16" s="5">
        <v>1237</v>
      </c>
      <c r="D16" s="64">
        <v>0.47</v>
      </c>
      <c r="E16" s="63">
        <f t="shared" si="0"/>
        <v>581.39</v>
      </c>
      <c r="F16" s="64">
        <v>0.35</v>
      </c>
      <c r="G16" s="63">
        <f t="shared" si="1"/>
        <v>432.95</v>
      </c>
      <c r="H16" s="64">
        <v>0.18</v>
      </c>
      <c r="I16" s="63">
        <f t="shared" si="2"/>
        <v>222.66</v>
      </c>
    </row>
    <row r="17" spans="1:9">
      <c r="B17" t="s">
        <v>18</v>
      </c>
      <c r="C17" s="5">
        <v>839</v>
      </c>
      <c r="D17" s="64">
        <v>0.47</v>
      </c>
      <c r="E17" s="63">
        <f t="shared" si="0"/>
        <v>394.33</v>
      </c>
      <c r="F17" s="64">
        <v>0.35</v>
      </c>
      <c r="G17" s="63">
        <f t="shared" si="1"/>
        <v>293.64999999999998</v>
      </c>
      <c r="H17" s="64">
        <v>0.18</v>
      </c>
      <c r="I17" s="63">
        <f t="shared" si="2"/>
        <v>151.01999999999998</v>
      </c>
    </row>
    <row r="18" spans="1:9">
      <c r="B18" t="s">
        <v>9</v>
      </c>
      <c r="C18" s="5">
        <v>1562</v>
      </c>
      <c r="D18" s="64">
        <v>0.47</v>
      </c>
      <c r="E18" s="63">
        <f t="shared" si="0"/>
        <v>734.14</v>
      </c>
      <c r="F18" s="64">
        <v>0.35</v>
      </c>
      <c r="G18" s="63">
        <f t="shared" si="1"/>
        <v>546.69999999999993</v>
      </c>
      <c r="H18" s="64">
        <v>0.18</v>
      </c>
      <c r="I18" s="63">
        <f t="shared" si="2"/>
        <v>281.15999999999997</v>
      </c>
    </row>
    <row r="19" spans="1:9">
      <c r="B19" t="s">
        <v>2</v>
      </c>
      <c r="C19" s="5">
        <v>7200</v>
      </c>
      <c r="D19" s="64">
        <v>0.47</v>
      </c>
      <c r="E19" s="63">
        <f t="shared" si="0"/>
        <v>3384</v>
      </c>
      <c r="F19" s="64">
        <v>0.35</v>
      </c>
      <c r="G19" s="63">
        <f t="shared" si="1"/>
        <v>2520</v>
      </c>
      <c r="H19" s="64">
        <v>0.18</v>
      </c>
      <c r="I19" s="63">
        <f t="shared" si="2"/>
        <v>1296</v>
      </c>
    </row>
    <row r="20" spans="1:9" ht="13.5" thickBot="1">
      <c r="C20" s="74">
        <f>SUM(C13:C19)</f>
        <v>66822.115384615376</v>
      </c>
      <c r="D20" s="79">
        <f>SUM(E20/66822)</f>
        <v>0.46891375594863971</v>
      </c>
      <c r="E20" s="74">
        <f>SUM(E13:E19)</f>
        <v>31333.755000000001</v>
      </c>
      <c r="F20" s="79">
        <f>SUM(G20/66822)</f>
        <v>0.35031153374176632</v>
      </c>
      <c r="G20" s="74">
        <f>SUM(G13:G19)</f>
        <v>23408.517307692309</v>
      </c>
      <c r="H20" s="79">
        <f>SUM(I20/66822)</f>
        <v>0.18077643705550683</v>
      </c>
      <c r="I20" s="74">
        <f>SUM(I13:I19)</f>
        <v>12079.843076923078</v>
      </c>
    </row>
    <row r="21" spans="1:9">
      <c r="C21" s="75"/>
      <c r="D21" s="71"/>
      <c r="E21" s="70"/>
      <c r="F21" s="71"/>
      <c r="G21" s="70"/>
      <c r="H21" s="71"/>
      <c r="I21" s="70"/>
    </row>
    <row r="22" spans="1:9">
      <c r="A22" s="1" t="s">
        <v>53</v>
      </c>
      <c r="C22" s="13"/>
      <c r="D22" s="64"/>
      <c r="E22" s="63"/>
      <c r="F22" s="64"/>
      <c r="G22" s="63"/>
      <c r="H22" s="64"/>
      <c r="I22" s="63"/>
    </row>
    <row r="23" spans="1:9">
      <c r="A23" s="1"/>
      <c r="B23" s="22" t="s">
        <v>3</v>
      </c>
      <c r="C23" s="66">
        <v>7000</v>
      </c>
      <c r="D23" s="64">
        <v>0.47</v>
      </c>
      <c r="E23" s="63">
        <f t="shared" ref="E23:E25" si="3">SUM(C23*D23)</f>
        <v>3290</v>
      </c>
      <c r="F23" s="64">
        <v>0.35</v>
      </c>
      <c r="G23" s="63">
        <f t="shared" ref="G23:G25" si="4">SUM(C23*F23)</f>
        <v>2450</v>
      </c>
      <c r="H23" s="64">
        <v>0.18</v>
      </c>
      <c r="I23" s="63">
        <f t="shared" ref="I23:I25" si="5">SUM(C23*H23)</f>
        <v>1260</v>
      </c>
    </row>
    <row r="24" spans="1:9">
      <c r="A24" s="1"/>
      <c r="B24" t="s">
        <v>4</v>
      </c>
      <c r="C24" s="66">
        <v>500</v>
      </c>
      <c r="D24" s="64">
        <v>0.47</v>
      </c>
      <c r="E24" s="63">
        <f t="shared" si="3"/>
        <v>235</v>
      </c>
      <c r="F24" s="64">
        <v>0.35</v>
      </c>
      <c r="G24" s="63">
        <f t="shared" si="4"/>
        <v>175</v>
      </c>
      <c r="H24" s="64">
        <v>0.18</v>
      </c>
      <c r="I24" s="63">
        <f t="shared" si="5"/>
        <v>90</v>
      </c>
    </row>
    <row r="25" spans="1:9">
      <c r="A25" s="1"/>
      <c r="B25" s="22" t="s">
        <v>51</v>
      </c>
      <c r="C25" s="67">
        <v>2500</v>
      </c>
      <c r="D25" s="64">
        <v>0.47</v>
      </c>
      <c r="E25" s="63">
        <f t="shared" si="3"/>
        <v>1175</v>
      </c>
      <c r="F25" s="64">
        <v>0.35</v>
      </c>
      <c r="G25" s="63">
        <f t="shared" si="4"/>
        <v>875</v>
      </c>
      <c r="H25" s="64">
        <v>0.18</v>
      </c>
      <c r="I25" s="63">
        <f t="shared" si="5"/>
        <v>450</v>
      </c>
    </row>
    <row r="26" spans="1:9" ht="13.5" thickBot="1">
      <c r="A26" s="1"/>
      <c r="C26" s="74">
        <f>SUM(C23:C25)</f>
        <v>10000</v>
      </c>
      <c r="D26" s="79">
        <f>SUM(E26/10000)</f>
        <v>0.47</v>
      </c>
      <c r="E26" s="74">
        <f>SUM(E23:E25)</f>
        <v>4700</v>
      </c>
      <c r="F26" s="79">
        <f>SUM(G26/10000)</f>
        <v>0.35</v>
      </c>
      <c r="G26" s="74">
        <f>SUM(G23:G25)</f>
        <v>3500</v>
      </c>
      <c r="H26" s="79">
        <f>SUM(I26/10000)</f>
        <v>0.18</v>
      </c>
      <c r="I26" s="74">
        <f>SUM(I23:I25)</f>
        <v>1800</v>
      </c>
    </row>
    <row r="27" spans="1:9">
      <c r="A27" s="1"/>
      <c r="C27" s="18"/>
      <c r="D27" s="71"/>
      <c r="E27" s="70"/>
      <c r="F27" s="71"/>
      <c r="G27" s="70"/>
      <c r="H27" s="71"/>
      <c r="I27" s="70"/>
    </row>
    <row r="28" spans="1:9">
      <c r="A28" s="1" t="s">
        <v>8</v>
      </c>
      <c r="C28" s="13"/>
      <c r="D28" s="64"/>
      <c r="E28" s="63"/>
      <c r="F28" s="64"/>
      <c r="G28" s="63"/>
      <c r="H28" s="64"/>
      <c r="I28" s="63"/>
    </row>
    <row r="29" spans="1:9">
      <c r="A29" s="1"/>
      <c r="B29" s="22" t="s">
        <v>24</v>
      </c>
      <c r="C29" s="66">
        <v>5190</v>
      </c>
      <c r="D29" s="64">
        <v>0.5</v>
      </c>
      <c r="E29" s="63">
        <f>SUM(C29*D29)</f>
        <v>2595</v>
      </c>
      <c r="F29" s="64">
        <v>0.25</v>
      </c>
      <c r="G29" s="63">
        <f>SUM(C29*F29)</f>
        <v>1297.5</v>
      </c>
      <c r="H29" s="64">
        <v>0.25</v>
      </c>
      <c r="I29" s="63">
        <f>SUM(C29*H29)</f>
        <v>1297.5</v>
      </c>
    </row>
    <row r="30" spans="1:9">
      <c r="A30" s="1"/>
      <c r="B30" s="22" t="s">
        <v>25</v>
      </c>
      <c r="C30" s="66">
        <v>10520</v>
      </c>
      <c r="D30" s="64">
        <v>0.5</v>
      </c>
      <c r="E30" s="63">
        <f>SUM(C30*D30)</f>
        <v>5260</v>
      </c>
      <c r="F30" s="64">
        <v>0.25</v>
      </c>
      <c r="G30" s="63">
        <f>SUM(C30*F30)</f>
        <v>2630</v>
      </c>
      <c r="H30" s="64">
        <v>0.25</v>
      </c>
      <c r="I30" s="63">
        <f>SUM(C30*H30)</f>
        <v>2630</v>
      </c>
    </row>
    <row r="31" spans="1:9" ht="13.5" thickBot="1">
      <c r="A31" s="1"/>
      <c r="C31" s="74">
        <f>SUM(C29:C30)</f>
        <v>15710</v>
      </c>
      <c r="D31" s="79">
        <f>SUM(E31/15710)</f>
        <v>0.5</v>
      </c>
      <c r="E31" s="74">
        <f>SUM(E29:E30)</f>
        <v>7855</v>
      </c>
      <c r="F31" s="79">
        <f>SUM(G31/15710)</f>
        <v>0.25</v>
      </c>
      <c r="G31" s="74">
        <f>SUM(G29:G30)</f>
        <v>3927.5</v>
      </c>
      <c r="H31" s="79">
        <f>SUM(I31/15710)</f>
        <v>0.25</v>
      </c>
      <c r="I31" s="74">
        <f>SUM(I29:I30)</f>
        <v>3927.5</v>
      </c>
    </row>
    <row r="32" spans="1:9">
      <c r="A32" s="1" t="s">
        <v>52</v>
      </c>
      <c r="C32" s="13"/>
      <c r="D32" s="64"/>
      <c r="E32" s="63"/>
      <c r="F32" s="64"/>
      <c r="G32" s="63"/>
      <c r="H32" s="64"/>
      <c r="I32" s="63"/>
    </row>
    <row r="33" spans="2:9">
      <c r="B33" s="22" t="s">
        <v>115</v>
      </c>
      <c r="C33" s="18">
        <v>20000</v>
      </c>
      <c r="D33" s="64">
        <v>0.47</v>
      </c>
      <c r="E33" s="63">
        <f>SUM(C33*D33)</f>
        <v>9400</v>
      </c>
      <c r="F33" s="64">
        <v>0.35</v>
      </c>
      <c r="G33" s="63">
        <f>SUM(C33*F33)</f>
        <v>7000</v>
      </c>
      <c r="H33" s="64">
        <v>0.18</v>
      </c>
      <c r="I33" s="63">
        <f>SUM(C33*H33)</f>
        <v>3600</v>
      </c>
    </row>
    <row r="34" spans="2:9" ht="13.5" thickBot="1">
      <c r="B34" s="22"/>
      <c r="C34" s="74">
        <f>SUM(C33)</f>
        <v>20000</v>
      </c>
      <c r="D34" s="80">
        <f>SUM(E34/20000)</f>
        <v>0.47</v>
      </c>
      <c r="E34" s="74">
        <f>SUM(E33)</f>
        <v>9400</v>
      </c>
      <c r="F34" s="80">
        <f>SUM(G34/20000)</f>
        <v>0.35</v>
      </c>
      <c r="G34" s="74">
        <f>SUM(G33)</f>
        <v>7000</v>
      </c>
      <c r="H34" s="80">
        <f>SUM(I34/20000)</f>
        <v>0.18</v>
      </c>
      <c r="I34" s="74">
        <f>SUM(I33)</f>
        <v>3600</v>
      </c>
    </row>
    <row r="35" spans="2:9" ht="30.75" customHeight="1" thickBot="1">
      <c r="B35" s="1" t="s">
        <v>6</v>
      </c>
      <c r="C35" s="72">
        <f>SUM(C20+C26+C31+C34)</f>
        <v>112532.11538461538</v>
      </c>
      <c r="E35" s="72">
        <f>SUM(E20+E26+E31+E34)</f>
        <v>53288.755000000005</v>
      </c>
      <c r="G35" s="72">
        <f>SUM(G20+G26+G31+G34)</f>
        <v>37836.017307692309</v>
      </c>
      <c r="I35" s="72">
        <f>SUM(I20+I26+I31+I34)</f>
        <v>21407.343076923076</v>
      </c>
    </row>
    <row r="36" spans="2:9" ht="13.5" thickTop="1"/>
  </sheetData>
  <mergeCells count="4">
    <mergeCell ref="D5:I5"/>
    <mergeCell ref="D6:E6"/>
    <mergeCell ref="F6:G6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rev_exp</vt:lpstr>
      <vt:lpstr>salaries</vt:lpstr>
      <vt:lpstr>benefits</vt:lpstr>
      <vt:lpstr>just</vt:lpstr>
      <vt:lpstr>bud category</vt:lpstr>
      <vt:lpstr>perf_tracdat</vt:lpstr>
      <vt:lpstr>perf_allo</vt:lpstr>
    </vt:vector>
  </TitlesOfParts>
  <Company>College of Micronesia-FSM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</dc:creator>
  <cp:lastModifiedBy>Information Technology</cp:lastModifiedBy>
  <cp:lastPrinted>2014-11-04T03:53:05Z</cp:lastPrinted>
  <dcterms:created xsi:type="dcterms:W3CDTF">2002-10-02T00:39:14Z</dcterms:created>
  <dcterms:modified xsi:type="dcterms:W3CDTF">2014-12-30T02:18:51Z</dcterms:modified>
</cp:coreProperties>
</file>